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cyfoethnaturiolcymru.sharepoint.com/teams/manbus/ManagingRegionsAndGroups/hbreksp/RBMT/Banding Tool spreadsheet/2024-25/"/>
    </mc:Choice>
  </mc:AlternateContent>
  <xr:revisionPtr revIDLastSave="0" documentId="13_ncr:1_{5B80A6C6-C155-4346-B94F-6E8D3682D29D}" xr6:coauthVersionLast="47" xr6:coauthVersionMax="47" xr10:uidLastSave="{00000000-0000-0000-0000-000000000000}"/>
  <bookViews>
    <workbookView xWindow="-120" yWindow="-120" windowWidth="29040" windowHeight="15840" activeTab="1" xr2:uid="{28DB608C-08CC-4745-B1CD-AAD22044CB12}"/>
  </bookViews>
  <sheets>
    <sheet name="Guidance variations" sheetId="27" r:id="rId1"/>
    <sheet name="Introduction" sheetId="32" r:id="rId2"/>
    <sheet name="Listed activity" sheetId="21" r:id="rId3"/>
    <sheet name="Other activities" sheetId="22" r:id="rId4"/>
    <sheet name=" Variation details" sheetId="19" r:id="rId5"/>
    <sheet name="Picklists" sheetId="2" state="hidden" r:id="rId6"/>
  </sheets>
  <definedNames>
    <definedName name="category">Picklists!$N$3:$T$3</definedName>
    <definedName name="DAA_waste_activity">Picklists!$Q$4:$Q$5</definedName>
    <definedName name="MCP">Picklists!$T$4:$T$4</definedName>
    <definedName name="MCP_and_SG">Picklists!$R$4:$R$6</definedName>
    <definedName name="No">Picklists!$AG$3</definedName>
    <definedName name="Operator">Picklists!$AF$2:$AG$2</definedName>
    <definedName name="Part_B">Picklists!$O$4:$O$74</definedName>
    <definedName name="PartA2">Picklists!$N$4:$N$24</definedName>
    <definedName name="PartB_MCP_and_or_SG">Picklists!$P$4:$P$9</definedName>
    <definedName name="SG">Picklists!$S$4:$S$4</definedName>
    <definedName name="Yes">Picklists!$AF$3:$AF$4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32" l="1"/>
  <c r="J58" i="19" l="1"/>
  <c r="J63" i="19"/>
  <c r="J56" i="19"/>
  <c r="F2" i="22" l="1"/>
  <c r="C2" i="21"/>
  <c r="C3" i="32"/>
  <c r="C1" i="27"/>
  <c r="G16" i="32"/>
  <c r="G15" i="32"/>
  <c r="F16" i="32"/>
  <c r="F15" i="32"/>
  <c r="E16" i="32"/>
  <c r="E15" i="32"/>
  <c r="D16" i="32"/>
  <c r="D15" i="32"/>
  <c r="G25" i="19"/>
  <c r="I25" i="19" s="1"/>
  <c r="G15" i="19"/>
  <c r="I15" i="19" s="1"/>
  <c r="I71" i="19" l="1"/>
  <c r="I72" i="19"/>
  <c r="I73" i="19"/>
  <c r="I74" i="19"/>
  <c r="I75" i="19"/>
  <c r="I76" i="19"/>
  <c r="I77" i="19"/>
  <c r="I70" i="19"/>
  <c r="E6" i="19"/>
  <c r="H5" i="22"/>
  <c r="D5" i="21"/>
  <c r="G48" i="19"/>
  <c r="E7" i="19" l="1"/>
  <c r="H6" i="22"/>
  <c r="D6" i="21"/>
  <c r="E48" i="19" l="1"/>
  <c r="Y21" i="22"/>
  <c r="Y23" i="22"/>
  <c r="Y25" i="22"/>
  <c r="Y29" i="22"/>
  <c r="Y31" i="22"/>
  <c r="V20" i="22"/>
  <c r="T21" i="22"/>
  <c r="T23" i="22"/>
  <c r="T25" i="22"/>
  <c r="V28" i="22"/>
  <c r="T29" i="22"/>
  <c r="T31" i="22"/>
  <c r="Q13" i="22"/>
  <c r="V13" i="22" s="1"/>
  <c r="Q14" i="22"/>
  <c r="V14" i="22" s="1"/>
  <c r="Q15" i="22"/>
  <c r="AA15" i="22" s="1"/>
  <c r="Q16" i="22"/>
  <c r="AA16" i="22" s="1"/>
  <c r="Q17" i="22"/>
  <c r="AA17" i="22" s="1"/>
  <c r="Q18" i="22"/>
  <c r="AA18" i="22" s="1"/>
  <c r="Q19" i="22"/>
  <c r="AA19" i="22" s="1"/>
  <c r="Q20" i="22"/>
  <c r="AA20" i="22" s="1"/>
  <c r="Q21" i="22"/>
  <c r="AA21" i="22" s="1"/>
  <c r="Q22" i="22"/>
  <c r="AA22" i="22" s="1"/>
  <c r="Q23" i="22"/>
  <c r="AA23" i="22" s="1"/>
  <c r="Q24" i="22"/>
  <c r="AA24" i="22" s="1"/>
  <c r="Q25" i="22"/>
  <c r="AA25" i="22" s="1"/>
  <c r="Q26" i="22"/>
  <c r="AA26" i="22" s="1"/>
  <c r="Q27" i="22"/>
  <c r="AA27" i="22" s="1"/>
  <c r="Q28" i="22"/>
  <c r="AA28" i="22" s="1"/>
  <c r="Q29" i="22"/>
  <c r="AA29" i="22" s="1"/>
  <c r="Q30" i="22"/>
  <c r="AA30" i="22" s="1"/>
  <c r="Q31" i="22"/>
  <c r="AA31" i="22" s="1"/>
  <c r="P13" i="22"/>
  <c r="Z13" i="22" s="1"/>
  <c r="P14" i="22"/>
  <c r="Z14" i="22" s="1"/>
  <c r="P15" i="22"/>
  <c r="U15" i="22" s="1"/>
  <c r="P16" i="22"/>
  <c r="Z16" i="22" s="1"/>
  <c r="P17" i="22"/>
  <c r="Z17" i="22" s="1"/>
  <c r="P18" i="22"/>
  <c r="Z18" i="22" s="1"/>
  <c r="P19" i="22"/>
  <c r="Z19" i="22" s="1"/>
  <c r="P20" i="22"/>
  <c r="Z20" i="22" s="1"/>
  <c r="P21" i="22"/>
  <c r="Z21" i="22" s="1"/>
  <c r="P22" i="22"/>
  <c r="Z22" i="22" s="1"/>
  <c r="P23" i="22"/>
  <c r="Z23" i="22" s="1"/>
  <c r="P24" i="22"/>
  <c r="Z24" i="22" s="1"/>
  <c r="P25" i="22"/>
  <c r="Z25" i="22" s="1"/>
  <c r="P26" i="22"/>
  <c r="Z26" i="22" s="1"/>
  <c r="P27" i="22"/>
  <c r="Z27" i="22" s="1"/>
  <c r="P28" i="22"/>
  <c r="Z28" i="22" s="1"/>
  <c r="P29" i="22"/>
  <c r="Z29" i="22" s="1"/>
  <c r="P30" i="22"/>
  <c r="Z30" i="22" s="1"/>
  <c r="P31" i="22"/>
  <c r="Z31" i="22" s="1"/>
  <c r="P12" i="22"/>
  <c r="Z12" i="22" s="1"/>
  <c r="O13" i="22"/>
  <c r="Y13" i="22" s="1"/>
  <c r="O14" i="22"/>
  <c r="Y14" i="22" s="1"/>
  <c r="O15" i="22"/>
  <c r="Y15" i="22" s="1"/>
  <c r="O16" i="22"/>
  <c r="Y16" i="22" s="1"/>
  <c r="O17" i="22"/>
  <c r="Y17" i="22" s="1"/>
  <c r="O18" i="22"/>
  <c r="Y18" i="22" s="1"/>
  <c r="O19" i="22"/>
  <c r="T19" i="22" s="1"/>
  <c r="O20" i="22"/>
  <c r="Y20" i="22" s="1"/>
  <c r="O21" i="22"/>
  <c r="O22" i="22"/>
  <c r="Y22" i="22" s="1"/>
  <c r="O23" i="22"/>
  <c r="O24" i="22"/>
  <c r="Y24" i="22" s="1"/>
  <c r="O25" i="22"/>
  <c r="O26" i="22"/>
  <c r="Y26" i="22" s="1"/>
  <c r="O27" i="22"/>
  <c r="Y27" i="22" s="1"/>
  <c r="O28" i="22"/>
  <c r="Y28" i="22" s="1"/>
  <c r="O29" i="22"/>
  <c r="O30" i="22"/>
  <c r="Y30" i="22" s="1"/>
  <c r="O31" i="22"/>
  <c r="O12" i="22"/>
  <c r="Y12" i="22" s="1"/>
  <c r="N13" i="22"/>
  <c r="X13" i="22" s="1"/>
  <c r="N14" i="22"/>
  <c r="X14" i="22" s="1"/>
  <c r="N15" i="22"/>
  <c r="X15" i="22" s="1"/>
  <c r="N16" i="22"/>
  <c r="X16" i="22" s="1"/>
  <c r="N17" i="22"/>
  <c r="X17" i="22" s="1"/>
  <c r="N18" i="22"/>
  <c r="X18" i="22" s="1"/>
  <c r="N19" i="22"/>
  <c r="X19" i="22" s="1"/>
  <c r="N20" i="22"/>
  <c r="X20" i="22" s="1"/>
  <c r="N21" i="22"/>
  <c r="X21" i="22" s="1"/>
  <c r="N22" i="22"/>
  <c r="X22" i="22" s="1"/>
  <c r="N23" i="22"/>
  <c r="X23" i="22" s="1"/>
  <c r="N24" i="22"/>
  <c r="X24" i="22" s="1"/>
  <c r="N25" i="22"/>
  <c r="X25" i="22" s="1"/>
  <c r="N26" i="22"/>
  <c r="X26" i="22" s="1"/>
  <c r="N27" i="22"/>
  <c r="X27" i="22" s="1"/>
  <c r="N28" i="22"/>
  <c r="X28" i="22" s="1"/>
  <c r="N29" i="22"/>
  <c r="X29" i="22" s="1"/>
  <c r="N30" i="22"/>
  <c r="X30" i="22" s="1"/>
  <c r="N31" i="22"/>
  <c r="X31" i="22" s="1"/>
  <c r="N12" i="22"/>
  <c r="S12" i="22" s="1"/>
  <c r="Q12" i="22"/>
  <c r="AA12" i="22" s="1"/>
  <c r="S31" i="22" l="1"/>
  <c r="S29" i="22"/>
  <c r="S27" i="22"/>
  <c r="S25" i="22"/>
  <c r="S23" i="22"/>
  <c r="S21" i="22"/>
  <c r="S19" i="22"/>
  <c r="V30" i="22"/>
  <c r="V26" i="22"/>
  <c r="V24" i="22"/>
  <c r="V22" i="22"/>
  <c r="V18" i="22"/>
  <c r="T27" i="22"/>
  <c r="Y19" i="22"/>
  <c r="U30" i="22"/>
  <c r="U28" i="22"/>
  <c r="U26" i="22"/>
  <c r="U24" i="22"/>
  <c r="U22" i="22"/>
  <c r="U20" i="22"/>
  <c r="V17" i="22"/>
  <c r="Z15" i="22"/>
  <c r="Z33" i="22" s="1"/>
  <c r="F61" i="19" s="1"/>
  <c r="M61" i="19" s="1"/>
  <c r="T30" i="22"/>
  <c r="T28" i="22"/>
  <c r="T26" i="22"/>
  <c r="T24" i="22"/>
  <c r="T22" i="22"/>
  <c r="T20" i="22"/>
  <c r="V16" i="22"/>
  <c r="S30" i="22"/>
  <c r="S28" i="22"/>
  <c r="S26" i="22"/>
  <c r="S24" i="22"/>
  <c r="S22" i="22"/>
  <c r="S20" i="22"/>
  <c r="V31" i="22"/>
  <c r="V29" i="22"/>
  <c r="V27" i="22"/>
  <c r="V25" i="22"/>
  <c r="V23" i="22"/>
  <c r="V21" i="22"/>
  <c r="V19" i="22"/>
  <c r="U31" i="22"/>
  <c r="U29" i="22"/>
  <c r="U27" i="22"/>
  <c r="U25" i="22"/>
  <c r="U23" i="22"/>
  <c r="U21" i="22"/>
  <c r="U19" i="22"/>
  <c r="AA13" i="22"/>
  <c r="X12" i="22"/>
  <c r="X33" i="22" s="1"/>
  <c r="F62" i="19" s="1"/>
  <c r="Y33" i="22"/>
  <c r="F60" i="19" s="1"/>
  <c r="S17" i="22"/>
  <c r="S15" i="22"/>
  <c r="S13" i="22"/>
  <c r="AA14" i="22"/>
  <c r="T12" i="22"/>
  <c r="U18" i="22"/>
  <c r="U16" i="22"/>
  <c r="U14" i="22"/>
  <c r="T17" i="22"/>
  <c r="T15" i="22"/>
  <c r="T13" i="22"/>
  <c r="U12" i="22"/>
  <c r="T18" i="22"/>
  <c r="T16" i="22"/>
  <c r="T14" i="22"/>
  <c r="V12" i="22"/>
  <c r="S18" i="22"/>
  <c r="S16" i="22"/>
  <c r="S14" i="22"/>
  <c r="V15" i="22"/>
  <c r="U17" i="22"/>
  <c r="U13" i="22"/>
  <c r="AA33" i="22" l="1"/>
  <c r="F63" i="19" s="1"/>
  <c r="I63" i="19" s="1"/>
  <c r="M63" i="19" s="1"/>
  <c r="I61" i="19"/>
  <c r="V33" i="22"/>
  <c r="F58" i="19" s="1"/>
  <c r="I58" i="19" s="1"/>
  <c r="M58" i="19" s="1"/>
  <c r="S33" i="22"/>
  <c r="F57" i="19" s="1"/>
  <c r="I57" i="19" s="1"/>
  <c r="M57" i="19" s="1"/>
  <c r="I60" i="19"/>
  <c r="M60" i="19"/>
  <c r="T33" i="22"/>
  <c r="F55" i="19" s="1"/>
  <c r="I55" i="19" s="1"/>
  <c r="I62" i="19"/>
  <c r="M62" i="19" s="1"/>
  <c r="U33" i="22"/>
  <c r="F56" i="19" s="1"/>
  <c r="M56" i="19" l="1"/>
  <c r="M55" i="19"/>
  <c r="I56" i="19"/>
  <c r="M77" i="19" l="1"/>
  <c r="H77" i="19"/>
  <c r="M76" i="19"/>
  <c r="H76" i="19"/>
  <c r="M75" i="19"/>
  <c r="H75" i="19"/>
  <c r="M74" i="19"/>
  <c r="H74" i="19"/>
  <c r="M73" i="19"/>
  <c r="H73" i="19"/>
  <c r="M72" i="19"/>
  <c r="H72" i="19"/>
  <c r="M71" i="19"/>
  <c r="H71" i="19"/>
  <c r="M70" i="19"/>
  <c r="H70" i="19"/>
  <c r="R10" i="21"/>
  <c r="R11" i="21"/>
  <c r="R12" i="21"/>
  <c r="R13" i="21"/>
  <c r="R14" i="21"/>
  <c r="R15" i="21"/>
  <c r="R16" i="21"/>
  <c r="R17" i="21"/>
  <c r="R18" i="21"/>
  <c r="R19" i="21"/>
  <c r="R20" i="21"/>
  <c r="R21" i="21"/>
  <c r="R22" i="21"/>
  <c r="R23" i="21"/>
  <c r="R24" i="21"/>
  <c r="R25" i="21"/>
  <c r="R26" i="21"/>
  <c r="R27" i="21"/>
  <c r="R28" i="21"/>
  <c r="R29" i="21"/>
  <c r="R30" i="21"/>
  <c r="R31" i="21"/>
  <c r="R32" i="21"/>
  <c r="R33" i="21"/>
  <c r="R9" i="21"/>
  <c r="U10" i="21"/>
  <c r="U11" i="21"/>
  <c r="U12" i="21"/>
  <c r="U13" i="21"/>
  <c r="U14" i="21"/>
  <c r="U15" i="21"/>
  <c r="U16" i="21"/>
  <c r="X16" i="21" s="1"/>
  <c r="U17" i="21"/>
  <c r="X17" i="21" s="1"/>
  <c r="U18" i="21"/>
  <c r="X18" i="21" s="1"/>
  <c r="U19" i="21"/>
  <c r="X19" i="21" s="1"/>
  <c r="U20" i="21"/>
  <c r="X20" i="21" s="1"/>
  <c r="U21" i="21"/>
  <c r="X21" i="21" s="1"/>
  <c r="U22" i="21"/>
  <c r="X22" i="21" s="1"/>
  <c r="U23" i="21"/>
  <c r="X23" i="21" s="1"/>
  <c r="U24" i="21"/>
  <c r="X24" i="21" s="1"/>
  <c r="U25" i="21"/>
  <c r="X25" i="21" s="1"/>
  <c r="U26" i="21"/>
  <c r="X26" i="21" s="1"/>
  <c r="U27" i="21"/>
  <c r="X27" i="21" s="1"/>
  <c r="U28" i="21"/>
  <c r="X28" i="21" s="1"/>
  <c r="U29" i="21"/>
  <c r="X29" i="21" s="1"/>
  <c r="U30" i="21"/>
  <c r="X30" i="21" s="1"/>
  <c r="U31" i="21"/>
  <c r="X31" i="21" s="1"/>
  <c r="U32" i="21"/>
  <c r="X32" i="21" s="1"/>
  <c r="U33" i="21"/>
  <c r="X33" i="21" s="1"/>
  <c r="G18" i="19"/>
  <c r="S12" i="21"/>
  <c r="S13" i="21"/>
  <c r="S14" i="21"/>
  <c r="S15" i="21"/>
  <c r="S16" i="21"/>
  <c r="S17" i="21"/>
  <c r="S18" i="21"/>
  <c r="S19" i="21"/>
  <c r="S20" i="21"/>
  <c r="S21" i="21"/>
  <c r="S22" i="21"/>
  <c r="S23" i="21"/>
  <c r="S24" i="21"/>
  <c r="S25" i="21"/>
  <c r="S26" i="21"/>
  <c r="S27" i="21"/>
  <c r="S28" i="21"/>
  <c r="S29" i="21"/>
  <c r="S30" i="21"/>
  <c r="S31" i="21"/>
  <c r="S32" i="21"/>
  <c r="S33" i="21"/>
  <c r="M78" i="19" l="1"/>
  <c r="M15" i="32" s="1"/>
  <c r="M64" i="19" l="1"/>
  <c r="M14" i="32" s="1"/>
  <c r="D13" i="22" l="1"/>
  <c r="D14" i="22"/>
  <c r="D15" i="22"/>
  <c r="D16" i="22"/>
  <c r="D17" i="22"/>
  <c r="D18" i="22"/>
  <c r="D19" i="22"/>
  <c r="D20" i="22"/>
  <c r="D21" i="22"/>
  <c r="D22" i="22"/>
  <c r="D23" i="22"/>
  <c r="D24" i="22"/>
  <c r="D25" i="22"/>
  <c r="D26" i="22"/>
  <c r="D27" i="22"/>
  <c r="D28" i="22"/>
  <c r="D29" i="22"/>
  <c r="D30" i="22"/>
  <c r="D31" i="22"/>
  <c r="D12" i="22"/>
  <c r="J11" i="22" l="1"/>
  <c r="K13" i="22" l="1"/>
  <c r="K14" i="22"/>
  <c r="K15" i="22"/>
  <c r="K16" i="22"/>
  <c r="K17" i="22"/>
  <c r="K18" i="22"/>
  <c r="K19" i="22"/>
  <c r="K20" i="22"/>
  <c r="K21" i="22"/>
  <c r="K22" i="22"/>
  <c r="K23" i="22"/>
  <c r="K24" i="22"/>
  <c r="K25" i="22"/>
  <c r="K26" i="22"/>
  <c r="K27" i="22"/>
  <c r="K28" i="22"/>
  <c r="K29" i="22"/>
  <c r="K30" i="22"/>
  <c r="K31" i="22"/>
  <c r="K12" i="22"/>
  <c r="Q10" i="21" l="1"/>
  <c r="Q11" i="21"/>
  <c r="Q12" i="21"/>
  <c r="Q13" i="21"/>
  <c r="Q14" i="21"/>
  <c r="Q15" i="21"/>
  <c r="Q16" i="21"/>
  <c r="Q17" i="21"/>
  <c r="Q18" i="21"/>
  <c r="Q19" i="21"/>
  <c r="Q20" i="21"/>
  <c r="Q21" i="21"/>
  <c r="Q22" i="21"/>
  <c r="Q23" i="21"/>
  <c r="Q24" i="21"/>
  <c r="Q25" i="21"/>
  <c r="Q26" i="21"/>
  <c r="Q27" i="21"/>
  <c r="Q28" i="21"/>
  <c r="Q29" i="21"/>
  <c r="Q30" i="21"/>
  <c r="Q31" i="21"/>
  <c r="Q32" i="21"/>
  <c r="Q9" i="21"/>
  <c r="K22" i="19" l="1"/>
  <c r="G46" i="19"/>
  <c r="G38" i="19"/>
  <c r="I38" i="19" s="1"/>
  <c r="G35" i="19"/>
  <c r="I46" i="19" l="1"/>
  <c r="K46" i="19" s="1"/>
  <c r="H11" i="21"/>
  <c r="V11" i="21" s="1"/>
  <c r="H12" i="21"/>
  <c r="V12" i="21" s="1"/>
  <c r="H13" i="21"/>
  <c r="V13" i="21" s="1"/>
  <c r="H14" i="21"/>
  <c r="V14" i="21" s="1"/>
  <c r="H15" i="21"/>
  <c r="V15" i="21" s="1"/>
  <c r="H16" i="21"/>
  <c r="V16" i="21" s="1"/>
  <c r="H17" i="21"/>
  <c r="V17" i="21" s="1"/>
  <c r="H18" i="21"/>
  <c r="V18" i="21" s="1"/>
  <c r="H19" i="21"/>
  <c r="V19" i="21" s="1"/>
  <c r="H20" i="21"/>
  <c r="V20" i="21" s="1"/>
  <c r="H21" i="21"/>
  <c r="V21" i="21" s="1"/>
  <c r="H22" i="21"/>
  <c r="V22" i="21" s="1"/>
  <c r="H23" i="21"/>
  <c r="V23" i="21" s="1"/>
  <c r="H24" i="21"/>
  <c r="V24" i="21" s="1"/>
  <c r="H25" i="21"/>
  <c r="V25" i="21" s="1"/>
  <c r="H26" i="21"/>
  <c r="V26" i="21" s="1"/>
  <c r="H27" i="21"/>
  <c r="V27" i="21" s="1"/>
  <c r="H28" i="21"/>
  <c r="V28" i="21" s="1"/>
  <c r="H29" i="21"/>
  <c r="V29" i="21" s="1"/>
  <c r="H30" i="21"/>
  <c r="V30" i="21" s="1"/>
  <c r="H31" i="21"/>
  <c r="V31" i="21" s="1"/>
  <c r="H32" i="21"/>
  <c r="V32" i="21" s="1"/>
  <c r="H33" i="21"/>
  <c r="V33" i="21" s="1"/>
  <c r="U9" i="21"/>
  <c r="S9" i="21" s="1"/>
  <c r="X9" i="21" l="1"/>
  <c r="S11" i="21"/>
  <c r="X10" i="21" l="1"/>
  <c r="S10" i="21"/>
  <c r="W16" i="21"/>
  <c r="X15" i="21"/>
  <c r="W19" i="21"/>
  <c r="W18" i="21"/>
  <c r="X14" i="21"/>
  <c r="W14" i="21"/>
  <c r="W15" i="21"/>
  <c r="W17" i="21"/>
  <c r="X13" i="21"/>
  <c r="W13" i="21"/>
  <c r="X12" i="21"/>
  <c r="W12" i="21"/>
  <c r="X11" i="21"/>
  <c r="X7" i="21" s="1"/>
  <c r="W11" i="21"/>
  <c r="H10" i="21"/>
  <c r="V10" i="21" s="1"/>
  <c r="W10" i="21" l="1"/>
  <c r="C31" i="22"/>
  <c r="B31" i="22"/>
  <c r="C30" i="22"/>
  <c r="B30" i="22"/>
  <c r="C29" i="22"/>
  <c r="B29" i="22"/>
  <c r="C28" i="22"/>
  <c r="B28" i="22"/>
  <c r="C27" i="22"/>
  <c r="B27" i="22"/>
  <c r="C26" i="22"/>
  <c r="B26" i="22"/>
  <c r="C25" i="22"/>
  <c r="B25" i="22"/>
  <c r="C24" i="22"/>
  <c r="B24" i="22"/>
  <c r="C23" i="22"/>
  <c r="B23" i="22"/>
  <c r="C22" i="22"/>
  <c r="B22" i="22"/>
  <c r="C21" i="22"/>
  <c r="B21" i="22"/>
  <c r="C20" i="22"/>
  <c r="B20" i="22"/>
  <c r="C19" i="22"/>
  <c r="B19" i="22"/>
  <c r="C18" i="22"/>
  <c r="B18" i="22"/>
  <c r="C17" i="22"/>
  <c r="B17" i="22"/>
  <c r="C16" i="22"/>
  <c r="B16" i="22"/>
  <c r="C15" i="22"/>
  <c r="B15" i="22"/>
  <c r="C14" i="22"/>
  <c r="B14" i="22"/>
  <c r="C13" i="22"/>
  <c r="B13" i="22"/>
  <c r="C12" i="22"/>
  <c r="B12" i="22"/>
  <c r="K25" i="19"/>
  <c r="G11" i="22" l="1"/>
  <c r="I11" i="22"/>
  <c r="H64" i="19" l="1"/>
  <c r="E65" i="19" s="1"/>
  <c r="G65" i="19"/>
  <c r="H65" i="19"/>
  <c r="Q33" i="21"/>
  <c r="N33" i="21"/>
  <c r="O33" i="21" s="1"/>
  <c r="L33" i="21"/>
  <c r="K33" i="21"/>
  <c r="W33" i="21"/>
  <c r="N32" i="21"/>
  <c r="O32" i="21" s="1"/>
  <c r="L32" i="21"/>
  <c r="K32" i="21"/>
  <c r="W32" i="21"/>
  <c r="N31" i="21"/>
  <c r="O31" i="21" s="1"/>
  <c r="L31" i="21"/>
  <c r="K31" i="21"/>
  <c r="W31" i="21"/>
  <c r="N30" i="21"/>
  <c r="O30" i="21" s="1"/>
  <c r="L30" i="21"/>
  <c r="K30" i="21"/>
  <c r="W30" i="21"/>
  <c r="N29" i="21"/>
  <c r="O29" i="21" s="1"/>
  <c r="L29" i="21"/>
  <c r="K29" i="21"/>
  <c r="W29" i="21"/>
  <c r="N28" i="21"/>
  <c r="O28" i="21" s="1"/>
  <c r="L28" i="21"/>
  <c r="K28" i="21"/>
  <c r="W28" i="21"/>
  <c r="N27" i="21"/>
  <c r="O27" i="21" s="1"/>
  <c r="L27" i="21"/>
  <c r="K27" i="21"/>
  <c r="W27" i="21"/>
  <c r="N26" i="21"/>
  <c r="O26" i="21" s="1"/>
  <c r="L26" i="21"/>
  <c r="K26" i="21"/>
  <c r="W26" i="21"/>
  <c r="N25" i="21"/>
  <c r="O25" i="21" s="1"/>
  <c r="L25" i="21"/>
  <c r="K25" i="21"/>
  <c r="W25" i="21"/>
  <c r="N24" i="21"/>
  <c r="O24" i="21" s="1"/>
  <c r="L24" i="21"/>
  <c r="K24" i="21"/>
  <c r="W24" i="21"/>
  <c r="N23" i="21"/>
  <c r="O23" i="21" s="1"/>
  <c r="L23" i="21"/>
  <c r="K23" i="21"/>
  <c r="W23" i="21"/>
  <c r="N22" i="21"/>
  <c r="O22" i="21" s="1"/>
  <c r="L22" i="21"/>
  <c r="K22" i="21"/>
  <c r="W22" i="21"/>
  <c r="N21" i="21"/>
  <c r="O21" i="21" s="1"/>
  <c r="L21" i="21"/>
  <c r="K21" i="21"/>
  <c r="W21" i="21"/>
  <c r="N20" i="21"/>
  <c r="O20" i="21" s="1"/>
  <c r="L20" i="21"/>
  <c r="K20" i="21"/>
  <c r="W20" i="21"/>
  <c r="N19" i="21"/>
  <c r="O19" i="21" s="1"/>
  <c r="L19" i="21"/>
  <c r="K19" i="21"/>
  <c r="N18" i="21"/>
  <c r="O18" i="21" s="1"/>
  <c r="L18" i="21"/>
  <c r="K18" i="21"/>
  <c r="N17" i="21"/>
  <c r="O17" i="21" s="1"/>
  <c r="L17" i="21"/>
  <c r="K17" i="21"/>
  <c r="N16" i="21"/>
  <c r="O16" i="21" s="1"/>
  <c r="L16" i="21"/>
  <c r="K16" i="21"/>
  <c r="N15" i="21"/>
  <c r="O15" i="21" s="1"/>
  <c r="L15" i="21"/>
  <c r="K15" i="21"/>
  <c r="N14" i="21"/>
  <c r="O14" i="21" s="1"/>
  <c r="L14" i="21"/>
  <c r="K14" i="21"/>
  <c r="N13" i="21"/>
  <c r="O13" i="21" s="1"/>
  <c r="L13" i="21"/>
  <c r="K13" i="21"/>
  <c r="N12" i="21"/>
  <c r="O12" i="21" s="1"/>
  <c r="L12" i="21"/>
  <c r="K12" i="21"/>
  <c r="N11" i="21"/>
  <c r="L11" i="21"/>
  <c r="P11" i="21" s="1"/>
  <c r="K11" i="21"/>
  <c r="N10" i="21"/>
  <c r="O10" i="21" s="1"/>
  <c r="L10" i="21"/>
  <c r="K10" i="21"/>
  <c r="N9" i="21"/>
  <c r="O9" i="21" s="1"/>
  <c r="L9" i="21"/>
  <c r="K9" i="21"/>
  <c r="H9" i="21"/>
  <c r="V9" i="21" s="1"/>
  <c r="K36" i="19"/>
  <c r="R7" i="21" l="1"/>
  <c r="H29" i="19" s="1"/>
  <c r="M33" i="21"/>
  <c r="P33" i="21"/>
  <c r="M29" i="21"/>
  <c r="P29" i="21"/>
  <c r="M17" i="21"/>
  <c r="P17" i="21"/>
  <c r="M20" i="21"/>
  <c r="P20" i="21"/>
  <c r="M24" i="21"/>
  <c r="P24" i="21"/>
  <c r="M28" i="21"/>
  <c r="P28" i="21"/>
  <c r="M32" i="21"/>
  <c r="P32" i="21"/>
  <c r="M18" i="21"/>
  <c r="P18" i="21"/>
  <c r="M25" i="21"/>
  <c r="P25" i="21"/>
  <c r="M19" i="21"/>
  <c r="P19" i="21"/>
  <c r="M23" i="21"/>
  <c r="P23" i="21"/>
  <c r="M27" i="21"/>
  <c r="P27" i="21"/>
  <c r="M31" i="21"/>
  <c r="P31" i="21"/>
  <c r="M21" i="21"/>
  <c r="P21" i="21"/>
  <c r="M22" i="21"/>
  <c r="P22" i="21"/>
  <c r="M26" i="21"/>
  <c r="P26" i="21"/>
  <c r="M30" i="21"/>
  <c r="P30" i="21"/>
  <c r="M14" i="21"/>
  <c r="P14" i="21"/>
  <c r="M10" i="21"/>
  <c r="P10" i="21"/>
  <c r="M13" i="21"/>
  <c r="P13" i="21"/>
  <c r="M9" i="21"/>
  <c r="P9" i="21"/>
  <c r="M12" i="21"/>
  <c r="P12" i="21"/>
  <c r="M16" i="21"/>
  <c r="P16" i="21"/>
  <c r="M15" i="21"/>
  <c r="P15" i="21"/>
  <c r="W9" i="21"/>
  <c r="V6" i="21"/>
  <c r="G16" i="19" s="1"/>
  <c r="I16" i="19" s="1"/>
  <c r="M11" i="21"/>
  <c r="O11" i="21"/>
  <c r="Q7" i="21"/>
  <c r="H28" i="19" s="1"/>
  <c r="I19" i="19" l="1"/>
  <c r="G24" i="19" a="1"/>
  <c r="G24" i="19" s="1"/>
  <c r="S7" i="21"/>
  <c r="G19" i="19" s="1"/>
  <c r="E19" i="19" s="1"/>
  <c r="G39" i="19"/>
  <c r="I39" i="19" s="1"/>
  <c r="H18" i="19"/>
  <c r="I18" i="19" s="1"/>
  <c r="L11" i="32" s="1"/>
  <c r="I24" i="19" l="1"/>
  <c r="K24" i="19" s="1"/>
  <c r="K35" i="19"/>
  <c r="G26" i="19"/>
  <c r="I52" i="19"/>
  <c r="I51" i="19"/>
  <c r="H30" i="19"/>
  <c r="E28" i="19" s="1"/>
  <c r="K47" i="19"/>
  <c r="K38" i="19" l="1"/>
  <c r="K39" i="19" s="1"/>
  <c r="H26" i="19"/>
  <c r="I26" i="19" s="1"/>
  <c r="K40" i="19" l="1"/>
  <c r="K26" i="19"/>
  <c r="K31" i="19" s="1"/>
  <c r="K42" i="19" s="1"/>
  <c r="M31" i="19" l="1"/>
  <c r="M42" i="19" s="1"/>
  <c r="M49" i="19" l="1"/>
  <c r="M51" i="19" s="1"/>
  <c r="K52" i="19" l="1"/>
  <c r="M52" i="19"/>
  <c r="K51" i="19" s="1"/>
  <c r="L12" i="32"/>
  <c r="M13" i="32" l="1"/>
  <c r="M81" i="19"/>
  <c r="M16" i="32" s="1"/>
  <c r="M83" i="19" l="1"/>
  <c r="M17" i="3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Alison.Soper</author>
    <author>alison.soper</author>
  </authors>
  <commentList>
    <comment ref="H8" authorId="0" shapeId="0" xr:uid="{F4F61D9B-C41A-45CB-AAE5-20A08A74FE49}">
      <text>
        <r>
          <rPr>
            <sz val="9"/>
            <color indexed="81"/>
            <rFont val="Tahoma"/>
            <family val="2"/>
          </rPr>
          <t xml:space="preserve">This is the production capacity which brings the activity into Part A(1) of Schedule 1 of the Environmental Permitting Regulations. 
Not all activities have thresholds </t>
        </r>
      </text>
    </comment>
    <comment ref="O8" authorId="1" shapeId="0" xr:uid="{D92A789A-12B8-424A-8AD9-2906612397D6}">
      <text>
        <r>
          <rPr>
            <sz val="9"/>
            <color indexed="81"/>
            <rFont val="Tahoma"/>
            <family val="2"/>
          </rPr>
          <t xml:space="preserve">Technically Competent Management (TCM) is required for certain waste activities where they are the primary activity on site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Alison.Soper</author>
  </authors>
  <commentList>
    <comment ref="D3" authorId="0" shapeId="0" xr:uid="{9173AADC-C1BC-4DC7-A4BF-71AAF7E5C9C7}">
      <text>
        <r>
          <rPr>
            <b/>
            <sz val="9"/>
            <color indexed="81"/>
            <rFont val="Tahoma"/>
            <family val="2"/>
          </rPr>
          <t>Alison.Soper:</t>
        </r>
        <r>
          <rPr>
            <sz val="9"/>
            <color indexed="81"/>
            <rFont val="Tahoma"/>
            <family val="2"/>
          </rPr>
          <t xml:space="preserve">
needs changing to the 4 that Mark has defined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<sst xmlns="http://schemas.openxmlformats.org/spreadsheetml/2006/main" count="877" uniqueCount="504">
  <si>
    <t>CinC</t>
  </si>
  <si>
    <t>Yes</t>
  </si>
  <si>
    <t>No</t>
  </si>
  <si>
    <t>Colour coding</t>
  </si>
  <si>
    <t>Free text</t>
  </si>
  <si>
    <t>Pick List</t>
  </si>
  <si>
    <t>Autopulated</t>
  </si>
  <si>
    <t>Guidance link available</t>
  </si>
  <si>
    <t>Description of Activity</t>
  </si>
  <si>
    <t>C</t>
  </si>
  <si>
    <t>A</t>
  </si>
  <si>
    <t>B</t>
  </si>
  <si>
    <t>D</t>
  </si>
  <si>
    <t>E</t>
  </si>
  <si>
    <t>2.1 Part A (1) a)</t>
  </si>
  <si>
    <t>2.1 Part A (1) c)</t>
  </si>
  <si>
    <t>2.1 Part A (1) d)</t>
  </si>
  <si>
    <t>2.3 Part A (1) a)</t>
  </si>
  <si>
    <t>5.3 Part A (1) a) (i)</t>
  </si>
  <si>
    <t>5.4 Part A (1) b) (iii)</t>
  </si>
  <si>
    <t>Introduction</t>
  </si>
  <si>
    <t>Listed activity</t>
  </si>
  <si>
    <t>Schedule 1</t>
  </si>
  <si>
    <t>Complexity</t>
  </si>
  <si>
    <t>Enter description of Activity</t>
  </si>
  <si>
    <t>Part A2 or Part B</t>
  </si>
  <si>
    <t>Other activities</t>
  </si>
  <si>
    <t>Schedule activiites</t>
  </si>
  <si>
    <t>1.2 Part A(2) (a)</t>
  </si>
  <si>
    <t>1.2 Part B a)</t>
  </si>
  <si>
    <t>1.2 Part B b)</t>
  </si>
  <si>
    <t>1.2 Part B c)</t>
  </si>
  <si>
    <t>1.1 Part B a)</t>
  </si>
  <si>
    <t>1.1 Part B b)</t>
  </si>
  <si>
    <t>1.1 Part B c) ii)</t>
  </si>
  <si>
    <t>1.1 Part B c) i)</t>
  </si>
  <si>
    <t>1.2 Part B d)</t>
  </si>
  <si>
    <t>2.1 Part A(2) (a)</t>
  </si>
  <si>
    <t>2.1 Part A(2) (b)</t>
  </si>
  <si>
    <t>2.1 Part A(2) (c)</t>
  </si>
  <si>
    <t>2.1 Part A(2) (d)</t>
  </si>
  <si>
    <t>2.1 Part B a)</t>
  </si>
  <si>
    <t>2.1 Part B b) i)</t>
  </si>
  <si>
    <t>2.1 Part B b) ii)</t>
  </si>
  <si>
    <t>PartA2</t>
  </si>
  <si>
    <t>Rule 4</t>
  </si>
  <si>
    <t>Aggregation Group</t>
  </si>
  <si>
    <t>Units</t>
  </si>
  <si>
    <t>1.2 Part A(1) a)</t>
  </si>
  <si>
    <t>1.2 Part A (1) d)</t>
  </si>
  <si>
    <t>1.2 Part A(1) e) i)</t>
  </si>
  <si>
    <t>1.2 Part A(1) e) ii)</t>
  </si>
  <si>
    <t>1.2 Part A (1) f)</t>
  </si>
  <si>
    <t>1.2 Part A (1) g)</t>
  </si>
  <si>
    <t>2.2 Part A(1) a)</t>
  </si>
  <si>
    <t>2.2 Part A(1) c)</t>
  </si>
  <si>
    <t>3.1 Part A(1) b)</t>
  </si>
  <si>
    <t>3.2 Part A(1) a)</t>
  </si>
  <si>
    <t>3.2 Part A(1) b)</t>
  </si>
  <si>
    <t>3.3 Part A(1) a)</t>
  </si>
  <si>
    <t>3.4 Part A(1) a)</t>
  </si>
  <si>
    <t>3.6 Part A(1) a)</t>
  </si>
  <si>
    <t>4.2 Part A1 (a) i)</t>
  </si>
  <si>
    <t>4.2 Part A1 (a) ii)</t>
  </si>
  <si>
    <t>4.2 Part A1 (a) iii)</t>
  </si>
  <si>
    <t>4.2 Part A1 (a) iv)</t>
  </si>
  <si>
    <t>4.2 Part A1 (a) v)</t>
  </si>
  <si>
    <t>4.2 Part A1 (a) vi)</t>
  </si>
  <si>
    <t>4.2 Part A1 (b)</t>
  </si>
  <si>
    <t>4.2 Part A1 (c)</t>
  </si>
  <si>
    <t>4.2 Part A1 (d)</t>
  </si>
  <si>
    <t>4.2 Part A1 (e)</t>
  </si>
  <si>
    <t>4.2 Part A1 (f)</t>
  </si>
  <si>
    <t>4.7 Part A1 (a)</t>
  </si>
  <si>
    <t>5.1 Part A1 (b)</t>
  </si>
  <si>
    <t>5.1 Part A1 (c)</t>
  </si>
  <si>
    <t>5.3 Part A (1) a) (ii)</t>
  </si>
  <si>
    <t>5.3 Part A (1) a) (iii)</t>
  </si>
  <si>
    <t>5.3 Part A (1) a) (iv)</t>
  </si>
  <si>
    <t>5.3 Part A (1) a) (v)</t>
  </si>
  <si>
    <t>5.3 Part A (1) a) (viii)</t>
  </si>
  <si>
    <t>5.3 Part A (1) a) (x)</t>
  </si>
  <si>
    <t>5.4 Part A (1) a) (iii)</t>
  </si>
  <si>
    <t>5.4 Part A (1) a) (i)</t>
  </si>
  <si>
    <t>5.4 Part A (1) a) (ii)</t>
  </si>
  <si>
    <t>5.4 Part A (1) a) (iv)</t>
  </si>
  <si>
    <t>5.4 Part A (1) a) (v)</t>
  </si>
  <si>
    <t>5.4 Part A (1) b) (i)</t>
  </si>
  <si>
    <t>5.4 Part A (1) b) (ii)</t>
  </si>
  <si>
    <t>5.4 Part A (1) b) (iv)</t>
  </si>
  <si>
    <t>5.5 Part A (1) a)</t>
  </si>
  <si>
    <t>5.6 Part A (1) a)</t>
  </si>
  <si>
    <t>5.7 Part A (1) a)</t>
  </si>
  <si>
    <t>5.6 Part A (1) b)</t>
  </si>
  <si>
    <t>6.2 Part A (1) a)</t>
  </si>
  <si>
    <t>6.3 Part A (1) a) (i)</t>
  </si>
  <si>
    <t>6.3 Part A (1) a) (ii)</t>
  </si>
  <si>
    <t>6.4 Part A (1) a)</t>
  </si>
  <si>
    <t>6.8 Part A (1) a)</t>
  </si>
  <si>
    <t>6.8 Part A (1) b)</t>
  </si>
  <si>
    <t>6.8 Part A (1) c)</t>
  </si>
  <si>
    <t>6.8 Part A (1) d) i)</t>
  </si>
  <si>
    <t>6.8 Part A (1) d) ii)</t>
  </si>
  <si>
    <t>6.8 Part A (1) e)</t>
  </si>
  <si>
    <t>6.10 Part A (1) a)</t>
  </si>
  <si>
    <t>Now linkeddirectly to the main schedule activies</t>
  </si>
  <si>
    <t>2.2 Part A(2) a)</t>
  </si>
  <si>
    <t>2.1 Part B c)</t>
  </si>
  <si>
    <t>2.1 Part B d) i)</t>
  </si>
  <si>
    <t>2.1 Part B d) ii)</t>
  </si>
  <si>
    <t>2.1 Part B d) iii)</t>
  </si>
  <si>
    <t>2.1 Part B e)</t>
  </si>
  <si>
    <t>2.3 Part A(2) a)</t>
  </si>
  <si>
    <t>3.1 Part A(2) a)</t>
  </si>
  <si>
    <t>2.2 Part B a)</t>
  </si>
  <si>
    <t>2.2 Part B b)</t>
  </si>
  <si>
    <t>2.2 Part B c)</t>
  </si>
  <si>
    <t>2.2 Part B d)</t>
  </si>
  <si>
    <t>2.2 Part B e)</t>
  </si>
  <si>
    <t>2.3 Part B a)</t>
  </si>
  <si>
    <t>3.1 Part B a)</t>
  </si>
  <si>
    <t>3.3 Part A(2) a)</t>
  </si>
  <si>
    <t>3.1 Part A(2) b)</t>
  </si>
  <si>
    <t>3.1 Part B b)</t>
  </si>
  <si>
    <t>3.1 Part B c)</t>
  </si>
  <si>
    <t>3.1 Part B d)</t>
  </si>
  <si>
    <t>3.5 Part A(2) a)</t>
  </si>
  <si>
    <t>3.3 Part B a)</t>
  </si>
  <si>
    <t>3.3 Part B b)</t>
  </si>
  <si>
    <t>3.3 Part B c)</t>
  </si>
  <si>
    <t>3.3 Part B d) i)</t>
  </si>
  <si>
    <t>3.3 Part B d) ii)</t>
  </si>
  <si>
    <t>3.3 Part B e)</t>
  </si>
  <si>
    <t>3.5 Part B a)</t>
  </si>
  <si>
    <t>3.5 Part B b) i)</t>
  </si>
  <si>
    <t>3.5 Part B b) ii)</t>
  </si>
  <si>
    <t>3.5 Part B b) iii)</t>
  </si>
  <si>
    <t>3.5 Part B c)</t>
  </si>
  <si>
    <t>3.5 Part B d)</t>
  </si>
  <si>
    <t>3.5 Part B e)</t>
  </si>
  <si>
    <t>3.5 Part B f)</t>
  </si>
  <si>
    <t>3.5 Part B g)</t>
  </si>
  <si>
    <t>3.6 Part A (2) a) i)</t>
  </si>
  <si>
    <t>3.6 Part A (2) a) ii)</t>
  </si>
  <si>
    <t>3.6 Part B a)</t>
  </si>
  <si>
    <t>3.6 Part B b)</t>
  </si>
  <si>
    <t>4.1 Part B a)</t>
  </si>
  <si>
    <t>4.1 Part B b)</t>
  </si>
  <si>
    <t>4.1 Part B c)</t>
  </si>
  <si>
    <t>5.1 Part A (2) a)</t>
  </si>
  <si>
    <t>5.1 Part A (2) b)</t>
  </si>
  <si>
    <t>5.1 Part A (2) c)</t>
  </si>
  <si>
    <t>4.1 Part B d)</t>
  </si>
  <si>
    <t>4.8 Part B a)</t>
  </si>
  <si>
    <t>5.1 Part B a)</t>
  </si>
  <si>
    <t>5.1 Part B b)</t>
  </si>
  <si>
    <t>6.1 Part A (2) a)</t>
  </si>
  <si>
    <t>6.4 Part A (2) a)</t>
  </si>
  <si>
    <t>6.3 Part B a) i)</t>
  </si>
  <si>
    <t>6.3 Part B a) ii)</t>
  </si>
  <si>
    <t>6.4 Part B a) i)</t>
  </si>
  <si>
    <t>6.4 Part B b)</t>
  </si>
  <si>
    <t>6.4 Part B a) ii)</t>
  </si>
  <si>
    <t>6.4 Part B a) iii)</t>
  </si>
  <si>
    <t>6.4 Part B a) iv)</t>
  </si>
  <si>
    <t>6.7 Part A (2) a)</t>
  </si>
  <si>
    <t>6.4 Part B c) i)</t>
  </si>
  <si>
    <t>6.4 Part B c) ii)</t>
  </si>
  <si>
    <t>6.4 Part B c) iii)</t>
  </si>
  <si>
    <t>6.6 Part B a) i)</t>
  </si>
  <si>
    <t>6.6 Part B a) ii)</t>
  </si>
  <si>
    <t>6.5 Part B a) i)</t>
  </si>
  <si>
    <t>6.5 Part B a) ii)</t>
  </si>
  <si>
    <t>6.8 Part A (2) a)</t>
  </si>
  <si>
    <t>6.7 Part B a) i)</t>
  </si>
  <si>
    <t>6.7 Part B a) ii)</t>
  </si>
  <si>
    <t>6.7 Part B b)</t>
  </si>
  <si>
    <t>6.8 Part B a)</t>
  </si>
  <si>
    <t>6.8 Part B b)</t>
  </si>
  <si>
    <t>7 Part B</t>
  </si>
  <si>
    <t>Associated process</t>
  </si>
  <si>
    <t>2.1 Part A (1) b) i or ii</t>
  </si>
  <si>
    <t>Instruction</t>
  </si>
  <si>
    <t>Other activites</t>
  </si>
  <si>
    <t>MCP</t>
  </si>
  <si>
    <t>SG</t>
  </si>
  <si>
    <t>MCP_and_SG</t>
  </si>
  <si>
    <t>1.1 Part B MCP-Schedule 25A</t>
  </si>
  <si>
    <t>1.1 Part B SG-Schedule 25B</t>
  </si>
  <si>
    <t>1.1 Part B MCP &amp; SG _Schedule 25 A&amp;B</t>
  </si>
  <si>
    <t>5.1 Part B MCP &amp; SG-Schedule 25A&amp;B</t>
  </si>
  <si>
    <t>5.1 Part B MCP-Schedule 25A</t>
  </si>
  <si>
    <t>5.1 Part B SG-Schedule 25B</t>
  </si>
  <si>
    <t>5 or more</t>
  </si>
  <si>
    <t>N/A</t>
  </si>
  <si>
    <t>Cell answered</t>
  </si>
  <si>
    <t>Information or commentary</t>
  </si>
  <si>
    <t xml:space="preserve">yes / no </t>
  </si>
  <si>
    <t>STEP 5</t>
  </si>
  <si>
    <t>Does your application include:</t>
  </si>
  <si>
    <t>Threshold</t>
  </si>
  <si>
    <t>MW</t>
  </si>
  <si>
    <t>LCP</t>
  </si>
  <si>
    <t>TPD</t>
  </si>
  <si>
    <t>WI</t>
  </si>
  <si>
    <t>WTC</t>
  </si>
  <si>
    <t>The Environmental Protection (Miscellaneous Amendments) (England and Wales) Regulations 2018 (legislation.gov.uk)</t>
  </si>
  <si>
    <t>BATc applies</t>
  </si>
  <si>
    <t>Published Guidance</t>
  </si>
  <si>
    <t>LFD</t>
  </si>
  <si>
    <t>Primary Activity</t>
  </si>
  <si>
    <t>Which of the regulated activities are primary for your installation?</t>
  </si>
  <si>
    <t>CLM</t>
  </si>
  <si>
    <t>REF</t>
  </si>
  <si>
    <t>IS</t>
  </si>
  <si>
    <t>FMP</t>
  </si>
  <si>
    <t>NFM</t>
  </si>
  <si>
    <t>STM</t>
  </si>
  <si>
    <t>GLS</t>
  </si>
  <si>
    <t>CER</t>
  </si>
  <si>
    <t>TPH</t>
  </si>
  <si>
    <t>PP</t>
  </si>
  <si>
    <t>FDM</t>
  </si>
  <si>
    <t>OFC</t>
  </si>
  <si>
    <t>SIC/LVIC</t>
  </si>
  <si>
    <t>LVIC-AAF</t>
  </si>
  <si>
    <t>SA</t>
  </si>
  <si>
    <t>TAN</t>
  </si>
  <si>
    <t>OFC/LVOC</t>
  </si>
  <si>
    <t>POL/LVOC</t>
  </si>
  <si>
    <t>BAT reference documents | Eippcb (europa.eu)</t>
  </si>
  <si>
    <t>New apps</t>
  </si>
  <si>
    <t>WT</t>
  </si>
  <si>
    <t>5.3 PartA(1)a)(vii) Recovery</t>
  </si>
  <si>
    <t>5.3 Part A (1) a) (vii) Disposal</t>
  </si>
  <si>
    <t>5.3 PartA(1) a)vi) Recovery</t>
  </si>
  <si>
    <t>5.3 PartA(1) a)(vi) Disposal</t>
  </si>
  <si>
    <t>5.3 Part A (1) a) (ix) Disposal</t>
  </si>
  <si>
    <t>5.3 PartA(1)a)(ix) Recovery</t>
  </si>
  <si>
    <t>5.3 Part A (1) a) (xi) Disposal</t>
  </si>
  <si>
    <t>5.3 PartA(1)a)(xi) Recovery</t>
  </si>
  <si>
    <t>Schedule 25A - Complex Medium combustion plant only</t>
  </si>
  <si>
    <t>Schedule 25B – Complex Specified generator only</t>
  </si>
  <si>
    <t>Schedule 25 A &amp; B - Both a complex MCP &amp; a complex Specified Generator</t>
  </si>
  <si>
    <t>Schedule 25 A &amp; B - Both a simple MCP &amp; a complex Specified Generator</t>
  </si>
  <si>
    <t>Schedule 25 A &amp; B - Both a complex MCP &amp; a simple Specified Generator</t>
  </si>
  <si>
    <t>activity descriptor</t>
  </si>
  <si>
    <t>EPR sched ref</t>
  </si>
  <si>
    <t>TCM activity</t>
  </si>
  <si>
    <t>TCM required</t>
  </si>
  <si>
    <t>TXT</t>
  </si>
  <si>
    <t>2.2 Part A(1) b) Cd/Pb</t>
  </si>
  <si>
    <t>2.2 Part A(1) b) other NFM</t>
  </si>
  <si>
    <t>TPY</t>
  </si>
  <si>
    <t>Threshold in EPR</t>
  </si>
  <si>
    <t>OPRA Complexity band</t>
  </si>
  <si>
    <t>m3</t>
  </si>
  <si>
    <t>3.1 Part A(1) a) rotary kilns</t>
  </si>
  <si>
    <t>3.1 Part A(1) a) other kilns</t>
  </si>
  <si>
    <t xml:space="preserve">4.3 Part A1 (a) </t>
  </si>
  <si>
    <t>5.3 Part A (1) a) (i) (AD)</t>
  </si>
  <si>
    <t>5.4 Part A (1) a) (i)(AD)</t>
  </si>
  <si>
    <t>5.4 Part A (1) b) (i)(AD)</t>
  </si>
  <si>
    <t>T</t>
  </si>
  <si>
    <t>6.8 Part A (1) d) iii) aa)</t>
  </si>
  <si>
    <t>6.8 Part A (1) d) iii) bb)</t>
  </si>
  <si>
    <t>Notes on listed activities</t>
  </si>
  <si>
    <t xml:space="preserve">Need to think about how to do paper, total site capacity? </t>
  </si>
  <si>
    <t>Variations</t>
  </si>
  <si>
    <t>Number of activities that are affected by this variation</t>
  </si>
  <si>
    <t>New activity</t>
  </si>
  <si>
    <t>Is this a new activity?</t>
  </si>
  <si>
    <t>List all the activities that are affected by this variation</t>
  </si>
  <si>
    <t>20 % to 50%</t>
  </si>
  <si>
    <t>50% to 100%</t>
  </si>
  <si>
    <t>No increase</t>
  </si>
  <si>
    <t>up to 20%</t>
  </si>
  <si>
    <t xml:space="preserve">1.2 Part A (1) c) </t>
  </si>
  <si>
    <r>
      <t>1.2 Part A(1) b)</t>
    </r>
    <r>
      <rPr>
        <strike/>
        <sz val="11"/>
        <color theme="1"/>
        <rFont val="Calibri"/>
        <family val="2"/>
        <scheme val="minor"/>
      </rPr>
      <t xml:space="preserve"> </t>
    </r>
  </si>
  <si>
    <t xml:space="preserve">4.1 Part A1 a) (i) </t>
  </si>
  <si>
    <t xml:space="preserve">4.1 Part A1 a) (ii) </t>
  </si>
  <si>
    <t xml:space="preserve">4.1 Part A1 a) (iii) </t>
  </si>
  <si>
    <t xml:space="preserve">4.1 Part A1 a) (iv) </t>
  </si>
  <si>
    <t xml:space="preserve">4.1 Part A1 a) (v) </t>
  </si>
  <si>
    <t xml:space="preserve">4.1 Part A1 a) (vi) </t>
  </si>
  <si>
    <t xml:space="preserve">4.1 Part A1 a) (vii) </t>
  </si>
  <si>
    <t xml:space="preserve">4.1 Part A1 a) (viii) </t>
  </si>
  <si>
    <t xml:space="preserve">4.1 Part A1 a) (ix) </t>
  </si>
  <si>
    <t xml:space="preserve">4.1 Part A1 a) (x) </t>
  </si>
  <si>
    <t>4.1 Part A1 a) (xi)</t>
  </si>
  <si>
    <t xml:space="preserve">4.4 Part A1 (a) </t>
  </si>
  <si>
    <t>4.5 Part A1 (a)</t>
  </si>
  <si>
    <t>4.6 Part A1 (a)</t>
  </si>
  <si>
    <t xml:space="preserve">5.1 Part A1 (a) </t>
  </si>
  <si>
    <t xml:space="preserve">5.2 Part A1 (a) </t>
  </si>
  <si>
    <t xml:space="preserve">6.1 Part A (1) a) </t>
  </si>
  <si>
    <t xml:space="preserve">6.1 Part A (1) b) </t>
  </si>
  <si>
    <t>Schedule 1 Part A(1) Reference</t>
  </si>
  <si>
    <t>New capacity</t>
  </si>
  <si>
    <t xml:space="preserve">1.1 Part A (1) a) (i) </t>
  </si>
  <si>
    <t>Extra question for Ch III LCPs</t>
  </si>
  <si>
    <t>Other BATC</t>
  </si>
  <si>
    <t>&gt;2</t>
  </si>
  <si>
    <t>yes/no</t>
  </si>
  <si>
    <t xml:space="preserve"> Other activities entries</t>
  </si>
  <si>
    <t>Other activities total</t>
  </si>
  <si>
    <t>A Water Framework Directive assessment of process effluent</t>
  </si>
  <si>
    <t>Amount charged per assessment</t>
  </si>
  <si>
    <t>If you operate a cement kiln, does this change affect the co-incineration activity?</t>
  </si>
  <si>
    <t>Bespoke Band 1</t>
  </si>
  <si>
    <t>Bespoke band 2</t>
  </si>
  <si>
    <t>Bespoke band 3</t>
  </si>
  <si>
    <t>Bespoke band 4</t>
  </si>
  <si>
    <t>Normal</t>
  </si>
  <si>
    <t>Substantial</t>
  </si>
  <si>
    <t>Total charge</t>
  </si>
  <si>
    <t>Is this a Major variation based on threshold increase?</t>
  </si>
  <si>
    <t>Substantial variation section (above)</t>
  </si>
  <si>
    <t>STEP 2 - scale of changes</t>
  </si>
  <si>
    <t>Are you seeking a derogation from a BATc as part of your variation request?</t>
  </si>
  <si>
    <t>Increase in throughput</t>
  </si>
  <si>
    <t>Scale of change vs threshold</t>
  </si>
  <si>
    <t>Installation Name</t>
  </si>
  <si>
    <t>Guidance Link</t>
  </si>
  <si>
    <t xml:space="preserve">The colour coding below is used throughout the tool to help you see what you need to do - You only need to enter information into white cells or chose an option from a blue dropdown box. Everything else is completed automatically </t>
  </si>
  <si>
    <t>Question  1</t>
  </si>
  <si>
    <t>Question 2</t>
  </si>
  <si>
    <t>Question 3</t>
  </si>
  <si>
    <t>If you are applying to vary your permit do you also wish to consolidate previous variations into a single document?</t>
  </si>
  <si>
    <t>Does this document contain information that is commercial in confidence?</t>
  </si>
  <si>
    <t>Listed Activities - Variations</t>
  </si>
  <si>
    <t>Installation Name:</t>
  </si>
  <si>
    <t>Information /guidance</t>
  </si>
  <si>
    <t>A full air dispersion modelling assessment</t>
  </si>
  <si>
    <t>A Fire Protection and Mitigation Plan (FPMP) for part or all of your installation</t>
  </si>
  <si>
    <t>STEP 3 -  complexity factors</t>
  </si>
  <si>
    <t>other new/changed</t>
  </si>
  <si>
    <t>Choose the relevant EPR Schedule Reference or actiivty description from the drop down menu below</t>
  </si>
  <si>
    <t>hourly charge</t>
  </si>
  <si>
    <t>Hours at current rate</t>
  </si>
  <si>
    <t>new activity without BATc</t>
  </si>
  <si>
    <t>total charge before capping</t>
  </si>
  <si>
    <t>capped charge</t>
  </si>
  <si>
    <t>You will be carrying out new Part A(1) activities for which there is no BAT Reference document or technical guidance</t>
  </si>
  <si>
    <t>Variations - substantial and normal</t>
  </si>
  <si>
    <t>Number of activities</t>
  </si>
  <si>
    <t>STEP 1 - Is this a substantial variation?</t>
  </si>
  <si>
    <t>Will this change add activities that fall into Chapter V of the Industrial Emissions Directive (Solvent emissions)?</t>
  </si>
  <si>
    <t>Will this change bring your activity into Chapter III of the Industrial Emissions Directive (Large Combustion Plant)?</t>
  </si>
  <si>
    <t>PartB_MCP_and_or_SG</t>
  </si>
  <si>
    <t>Transfers</t>
  </si>
  <si>
    <t>Band 1</t>
  </si>
  <si>
    <t>Band 2</t>
  </si>
  <si>
    <t>Band 3</t>
  </si>
  <si>
    <t>Is this a new activity or a change to an existing one?</t>
  </si>
  <si>
    <t>new/change</t>
  </si>
  <si>
    <t xml:space="preserve">Part_B </t>
  </si>
  <si>
    <t xml:space="preserve">A full noise modelling impact assessment </t>
  </si>
  <si>
    <t>A full bioaerosol modelling impact assessment</t>
  </si>
  <si>
    <t>A full odour modelling impact assessment  (where not part of air dispersion modelling)</t>
  </si>
  <si>
    <t>A full dust or fugitive emissions modelling impact assessment (where not part of air dispersion modelling)</t>
  </si>
  <si>
    <t>A Deposit for Recovery Waste recovery Assessment</t>
  </si>
  <si>
    <t>Charge added</t>
  </si>
  <si>
    <t xml:space="preserve"> charge per activity</t>
  </si>
  <si>
    <t>Additional Assessments</t>
  </si>
  <si>
    <t>Information about any additional assessments that you are required to submit with your application</t>
  </si>
  <si>
    <t>Document reference</t>
  </si>
  <si>
    <t>What is your current permitted activity capacity?</t>
  </si>
  <si>
    <t>Current activity capacity in your permit</t>
  </si>
  <si>
    <t>scale of change vs current</t>
  </si>
  <si>
    <t xml:space="preserve">If this variation relates to a landfill activity, is this a variation to move to site closure? </t>
  </si>
  <si>
    <t>STEP 4 - High complexity factors</t>
  </si>
  <si>
    <t xml:space="preserve">description </t>
  </si>
  <si>
    <t>new activity</t>
  </si>
  <si>
    <t>new capacity</t>
  </si>
  <si>
    <t xml:space="preserve">Enter the new activity capacity </t>
  </si>
  <si>
    <t>descriptor missing check</t>
  </si>
  <si>
    <t>New activity missing check</t>
  </si>
  <si>
    <t>new capacity missing check</t>
  </si>
  <si>
    <t>Initial Band</t>
  </si>
  <si>
    <t>Sheet</t>
  </si>
  <si>
    <t xml:space="preserve">Column </t>
  </si>
  <si>
    <t>F</t>
  </si>
  <si>
    <t>use the dropdown box to indicate which activity is the main activity on your site. You can select more than one activity for this</t>
  </si>
  <si>
    <t>H</t>
  </si>
  <si>
    <t>G</t>
  </si>
  <si>
    <t xml:space="preserve">This will automatically show the threshold in the Regulations </t>
  </si>
  <si>
    <t>I</t>
  </si>
  <si>
    <t>This will automatically show the Units for the capacity</t>
  </si>
  <si>
    <t>J</t>
  </si>
  <si>
    <t>This will automatically show which BATc document (if any ) applies to the activity</t>
  </si>
  <si>
    <t>K</t>
  </si>
  <si>
    <t>Action</t>
  </si>
  <si>
    <t>Note:</t>
  </si>
  <si>
    <t>DAA waste activity that is not under Section 5.1 - 5.7 of Schedule 1 of the EP Regulations</t>
  </si>
  <si>
    <t>If your Medium Combustion Plant is also a Part B activity you only need to enter the activity once under the "Part B MCP and or SG" option.</t>
  </si>
  <si>
    <t>Enter a description of the activity</t>
  </si>
  <si>
    <t>Notes</t>
  </si>
  <si>
    <t>PCC</t>
  </si>
  <si>
    <t>DAA_waste_activity</t>
  </si>
  <si>
    <t>You only need to enter Directly Associated Activities that are waste activities which would need an Environmental Permit if they were not part of your installation</t>
  </si>
  <si>
    <t>Part A(2) or Part B</t>
  </si>
  <si>
    <t>MCP /SG</t>
  </si>
  <si>
    <t>Part B MCP / SG</t>
  </si>
  <si>
    <t>DAA Waste</t>
  </si>
  <si>
    <t>NEW</t>
  </si>
  <si>
    <t>CHANGED</t>
  </si>
  <si>
    <t>New Complex Medium Combustion Plant and/or Specified Generators included in your application</t>
  </si>
  <si>
    <t>New Medium Combustion Plant and/or Specified Generators which are also Part B combustion or incineration activities</t>
  </si>
  <si>
    <t>Number of other new Schedule 1 Part A (2) and /or Part B activities included in your application</t>
  </si>
  <si>
    <t>Number of new Directly Associated Waste Activities included in your applications (not activites listed under 5.1 - 5.7 Part A(1) of the EP Regulations)</t>
  </si>
  <si>
    <t>Changed Complex Medium Combustion Plant and/or Specified Generators included in your application</t>
  </si>
  <si>
    <t>Changed Medium Combustion Plant and/or Specified Generators which are also Part B combustion or incineration activities</t>
  </si>
  <si>
    <t>Number of other changed Schedule 1 Part A (2) and /or Part B activities included in your application</t>
  </si>
  <si>
    <t>Number of changed Directly Associated Waste Activities included in your applications (not activites listed under 5.1 - 5.7 Part A(1) of the EP Regulations)</t>
  </si>
  <si>
    <t>Choose Part A2 or Part B, or MCP or SG or DAA from the drop down menu below</t>
  </si>
  <si>
    <t>The base charge band for this variation application is:</t>
  </si>
  <si>
    <t>Base charge</t>
  </si>
  <si>
    <t>Additional activities</t>
  </si>
  <si>
    <t>Additional assessments</t>
  </si>
  <si>
    <t xml:space="preserve">Total charge </t>
  </si>
  <si>
    <t>Hours covered by this charge</t>
  </si>
  <si>
    <t>Application Date</t>
  </si>
  <si>
    <t>Use the dropdown box to indicate whether the activity is new</t>
  </si>
  <si>
    <t xml:space="preserve">Enter the maximum capacity of your process, as allowed in your current permit, in the same units as described in Schedule 1 of the EP Regulations. </t>
  </si>
  <si>
    <t>L</t>
  </si>
  <si>
    <t>P</t>
  </si>
  <si>
    <t>O</t>
  </si>
  <si>
    <t xml:space="preserve">This will automatically show whether you are operating an activity that doesn't fall into one of the published BAT reference documents, or accepted Technical Guidance documents. </t>
  </si>
  <si>
    <t>H, I</t>
  </si>
  <si>
    <t xml:space="preserve">Use the dropdowns in columns H and I to enter the relevant "Other" activities that are part of this variation. These are all activities that would require their own permit if they were not part of the installation, either from NRW or from your Local Authority. We charge a proportion of the application fee to cover the additional determination work for these activities. </t>
  </si>
  <si>
    <t>Use the dropdown to indicate whether this is a new activity being added to your permit, or a change to an existing activity.</t>
  </si>
  <si>
    <t xml:space="preserve">Step 1 </t>
  </si>
  <si>
    <t>Step 2</t>
  </si>
  <si>
    <t>Questions 2, 3 and 4 are completed automatically from information you entered on previous sheets</t>
  </si>
  <si>
    <t>Steps 3 and 4</t>
  </si>
  <si>
    <t xml:space="preserve">Step 5 </t>
  </si>
  <si>
    <t>Step 6</t>
  </si>
  <si>
    <t xml:space="preserve">This is where you enter the additional assessments that you are submitting as part of your variation application. The screening risk assessment you undertake will show when each of these assessments are required for us to be able to determine your permit application. </t>
  </si>
  <si>
    <t>Surrender</t>
  </si>
  <si>
    <t>Full</t>
  </si>
  <si>
    <t>Part</t>
  </si>
  <si>
    <t>Please give brief details of the changes that you are making or the  parts of the installation that will be affected by this variation application</t>
  </si>
  <si>
    <t>Charging for Installations under EPR
Variation Applications</t>
  </si>
  <si>
    <t>Type of variation</t>
  </si>
  <si>
    <t xml:space="preserve">Charge band </t>
  </si>
  <si>
    <t>Version:</t>
  </si>
  <si>
    <t>Schedule1 Part A(2), Part B, Medium Combustion Plant, Specified Generator and Directly Associated Waste Activities</t>
  </si>
  <si>
    <t>List of EPR Schedule Part (A) 2, Part B, Medium Combustion Plant (MCP), Specified Generator (SG) and Directly Associated Waste Activities/Process (DAA) included in the Installation</t>
  </si>
  <si>
    <t xml:space="preserve">You only need to enter activities in this section if they are affected by the changes that have led to this variation application, </t>
  </si>
  <si>
    <t>Guidance on Substantial Change</t>
  </si>
  <si>
    <r>
      <rPr>
        <b/>
        <sz val="11"/>
        <color theme="1"/>
        <rFont val="Calibri"/>
        <family val="2"/>
        <scheme val="minor"/>
      </rPr>
      <t>Note</t>
    </r>
    <r>
      <rPr>
        <sz val="11"/>
        <color theme="1"/>
        <rFont val="Calibri"/>
        <family val="2"/>
        <scheme val="minor"/>
      </rPr>
      <t>: Landfill specific plans/reports as listed in Appendix 7 of part B3 of the application form will be subject to time and materials charges</t>
    </r>
  </si>
  <si>
    <t>Score</t>
  </si>
  <si>
    <t>Number of entries</t>
  </si>
  <si>
    <t>The score for each is added up and used to determine the initial band</t>
  </si>
  <si>
    <t>The final charge band is then calculated by adding on the score from the questions section</t>
  </si>
  <si>
    <t>1 yes answer or additional BATC document will move a Band 1 application up to Band 2</t>
  </si>
  <si>
    <t>1 Yes in the Higher complexity section will move the application up to at least band 3, if it is already in band 3 it will move to band 4</t>
  </si>
  <si>
    <t>2 yes answers or additional BATC documents are needed to move a Band 2 or 3 application into the next band.  (although a yes to the COMAH question subtracts 1 at this point)</t>
  </si>
  <si>
    <t>How the bands are calculated</t>
  </si>
  <si>
    <t>cut off scores for bands</t>
  </si>
  <si>
    <t>Number of "other" BATC docs</t>
  </si>
  <si>
    <t>Number of BATC docs</t>
  </si>
  <si>
    <t>Number of activities affected</t>
  </si>
  <si>
    <t>&gt;25% increase in capacity</t>
  </si>
  <si>
    <t>&lt;4</t>
  </si>
  <si>
    <t>4 to 6</t>
  </si>
  <si>
    <t xml:space="preserve">Band 4 </t>
  </si>
  <si>
    <t>7 to 9</t>
  </si>
  <si>
    <t>&gt;9</t>
  </si>
  <si>
    <t>New</t>
  </si>
  <si>
    <t>Changed</t>
  </si>
  <si>
    <t xml:space="preserve">Enter the maximum capacity of your process following the variation, even if it is not changing.  If the capacity increases by an amount at least equal to the threshold that brings the activity into Part A1 of the regulations then this will make your application a Substantial Variation. </t>
  </si>
  <si>
    <t>Permit  Number</t>
  </si>
  <si>
    <t>Please provide a description of the activity - for example "Melting aluminium in four furnaces"</t>
  </si>
  <si>
    <t xml:space="preserve">Use the dropdown to select  the listed activities that are affected by the changes leading to this variation application. Include any new activities being added. If you have several different lines carrying out the activity you only need to enter the activity once. This is different from the OPRA tool where each line had to be included.  If you are applying to consolidate a number of previous variations into one permit, please include all the listed Part A(1) activities on your installation. </t>
  </si>
  <si>
    <t xml:space="preserve">This will automatically show whether you are required to have Technically Competent Management for any of your activities. This applies to certain waste management activities where they are the main activity on the Installation. (see Part 3 of Schedule 9 of the Environmental Permitting Regulations, link below) </t>
  </si>
  <si>
    <t xml:space="preserve">Guidance on Operator Competence </t>
  </si>
  <si>
    <t>Operator Name</t>
  </si>
  <si>
    <t xml:space="preserve">If your only change is to add a Medium Combustion Plant, Specified Generator or Waste activity to an Installation permit you should not use this tool to calculate the variation fee. Use the form for the specific regime. </t>
  </si>
  <si>
    <t>Permit Number:</t>
  </si>
  <si>
    <t>Number of BAT Conclusion documents that will be directly applicable to the activities listed (as shown in column L of the "Listed activities -variations" tab)</t>
  </si>
  <si>
    <t xml:space="preserve">Number of new Sch 1 Part A (1) activities being added to your permit </t>
  </si>
  <si>
    <t xml:space="preserve">Link to RGN 8 - Our guidance on what makes change "Substantial" </t>
  </si>
  <si>
    <t>Your change affects a Waste Incineration activity (EPR Schedule 1,  5.1 Part A(1))</t>
  </si>
  <si>
    <t>Your change adds a Carbon Capture (EPR Schedule 1,  6.10 Part A(1)activity)</t>
  </si>
  <si>
    <r>
      <t xml:space="preserve">How many BAT Conclusion documents or Technical Guidance Notes </t>
    </r>
    <r>
      <rPr>
        <b/>
        <sz val="11"/>
        <color theme="1"/>
        <rFont val="Calibri"/>
        <family val="2"/>
        <scheme val="minor"/>
      </rPr>
      <t>not</t>
    </r>
    <r>
      <rPr>
        <sz val="11"/>
        <color theme="1"/>
        <rFont val="Calibri"/>
        <family val="2"/>
        <scheme val="minor"/>
      </rPr>
      <t xml:space="preserve"> listed in column L of the "Listed activity -variations" tab also apply to your NEW activities, eg Waste gas treatment for the Chemical sector.</t>
    </r>
  </si>
  <si>
    <t xml:space="preserve">Will you begin importing hazardous waste for storage and/or treatment? </t>
  </si>
  <si>
    <t>Will this change bring your site under COMAH regulation? (a reduction will be applied to this section's score for COMAH sites)</t>
  </si>
  <si>
    <t>Please use the dropdown to answer question 1 about any additional BAT Conclusion documents that apply to the activities you are adding or changing as part of this variation. For example, Waste gas treatment for chemical plant. Only include those that you are referencing in the application.</t>
  </si>
  <si>
    <t xml:space="preserve">Please use the dropdowns in the blue boxes to answer the questions about aspects of your variation that make the application more complex to determine. The brown questions are completed automatically </t>
  </si>
  <si>
    <t xml:space="preserve">After you have completed this section the tool will calculate the base charge band for your application.  This is based on the number of listed activities affected by the variation, the scale of the change and the number of additional complexity factors. A "yes" answer in Step 4 will automatically place you application in at least Band 3 to reflect the amount of work needed for these types of determinations. </t>
  </si>
  <si>
    <t>This section is completed automatically from information you entered on the previous sheet about other activities that are affected by the changes leading to the variation application.</t>
  </si>
  <si>
    <t xml:space="preserve">The additional components are added to your base charge to calculate the total charge that you need to pay and shown at the bottom of this sheet. This information will also appear on the Introduction page. </t>
  </si>
  <si>
    <t xml:space="preserve">Installation: </t>
  </si>
  <si>
    <t>Please answer all the questions in the blue boxes from Steps 1 to 6 below. 
The brown shaded boxes are automatically filled from the information you provided on the previous pages.
Step 1 will identify whether your application is for a normal or a substantial variation, Steps 2 to 4 are to assign the correct complexity band, and Steps 5 and 6 are to add fixed charges for other activities and additional assessments</t>
  </si>
  <si>
    <t>Your proposed increase in throughput is more than the threshold that brings that activity into Part A(1) of the Environmental Permitting Regulations</t>
  </si>
  <si>
    <t>Your variation is not substantial, but you are intending to increase production capacity by more than 25% for at least one of your activities.</t>
  </si>
  <si>
    <t xml:space="preserve">Please enter the details about your installation in the white boxes. 
The operator name is the name of the company or organisation that your permit is issued to.  
Enter the permit number without any suffixes for variations or transfers - eg EPR/AB1234CD
Please enter a brief description of the changes requested in your application. 
If you operate a waste activity and your increase in capacity means that you need an Installation permit, you should complete the Variations charge tool. Any existing activities should not be listed as "New", but you must include the change in capacity. 
We also ask if any of the information in the application is commercial in confidence and whether your are requesting for previous variations to be consolidated into this permit variation.  </t>
  </si>
  <si>
    <t xml:space="preserve"> Listed Activity </t>
  </si>
  <si>
    <t>Variation details</t>
  </si>
  <si>
    <t>NRW SRoC v2 2024-25</t>
  </si>
  <si>
    <t>From pre-application discussions, and / or RGN 8, is this a Substantial Variation application?</t>
  </si>
  <si>
    <t>This will determine whether your variation is substantial or normal. The information you entered on sheet 1 about the scale of changes and whether you are adding any new activities is used here as certain changes will always be substantial. We also ask whether you have already been advised during pre-application discussions that your variation will be substantial due to specific issues, or if you will be applying for derogation from any BAT Conclusion limit as part of the variation. If the activity affected by your variation application does not have a threshold (eg Chemical activities), it is the potential environmental impact that determines whether the variation will be substantial or not. More information can be found in RGN 8 (link provided), or by contacting your local area office or your site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</si>
</sst>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6" formatCode="&quot;£&quot;#,##0;[Red]\-&quot;£&quot;#,##0"/>
    <numFmt numFmtId="44" formatCode="_-&quot;£&quot;* #,##0.00_-;\-&quot;£&quot;* #,##0.00_-;_-&quot;£&quot;* &quot;-&quot;??_-;_-@_-"/>
    <numFmt numFmtId="164" formatCode="0.0"/>
    <numFmt numFmtId="165" formatCode="&quot;£&quot;#,##0"/>
  </numFmts>
  <fonts count="37" x14ac:knownFonts="1">
    <font>
      <sz val="11"/>
      <color theme="1"/>
      <name val="Calibri"/>
      <family val="2"/>
      <scheme val="minor"/>
    </font>
    <font>
      <sz val="14"/>
      <color indexed="12"/>
      <name val="Arial"/>
      <family val="2"/>
    </font>
    <font>
      <b/>
      <sz val="16"/>
      <color indexed="10"/>
      <name val="Arial"/>
      <family val="2"/>
    </font>
    <font>
      <b/>
      <sz val="10"/>
      <name val="Arial"/>
      <family val="2"/>
    </font>
    <font>
      <sz val="8"/>
      <name val="Arial"/>
      <family val="2"/>
    </font>
    <font>
      <b/>
      <sz val="8"/>
      <color indexed="10"/>
      <name val="Arial"/>
      <family val="2"/>
    </font>
    <font>
      <sz val="8"/>
      <color indexed="10"/>
      <name val="Arial"/>
      <family val="2"/>
    </font>
    <font>
      <b/>
      <sz val="12"/>
      <name val="Arial"/>
      <family val="2"/>
    </font>
    <font>
      <sz val="10"/>
      <name val="Arial"/>
      <family val="2"/>
    </font>
    <font>
      <b/>
      <sz val="10"/>
      <color indexed="10"/>
      <name val="Arial"/>
      <family val="2"/>
    </font>
    <font>
      <b/>
      <sz val="10"/>
      <color indexed="42"/>
      <name val="Arial"/>
      <family val="2"/>
    </font>
    <font>
      <sz val="9"/>
      <color indexed="81"/>
      <name val="Tahoma"/>
      <family val="2"/>
    </font>
    <font>
      <u/>
      <sz val="9"/>
      <color indexed="12"/>
      <name val="Arial"/>
      <family val="2"/>
    </font>
    <font>
      <sz val="11"/>
      <color theme="1"/>
      <name val="Calibri"/>
      <family val="2"/>
      <scheme val="minor"/>
    </font>
    <font>
      <b/>
      <sz val="11"/>
      <color theme="1"/>
      <name val="Calibri"/>
      <family val="2"/>
      <scheme val="minor"/>
    </font>
    <font>
      <b/>
      <sz val="11"/>
      <name val="Arial"/>
      <family val="2"/>
    </font>
    <font>
      <sz val="11"/>
      <name val="Calibri"/>
      <family val="2"/>
      <scheme val="minor"/>
    </font>
    <font>
      <sz val="11"/>
      <color rgb="FFFF0000"/>
      <name val="Calibri"/>
      <family val="2"/>
      <scheme val="minor"/>
    </font>
    <font>
      <strike/>
      <sz val="11"/>
      <color theme="1"/>
      <name val="Calibri"/>
      <family val="2"/>
      <scheme val="minor"/>
    </font>
    <font>
      <b/>
      <sz val="9"/>
      <color indexed="81"/>
      <name val="Tahoma"/>
      <family val="2"/>
    </font>
    <font>
      <sz val="10"/>
      <color theme="1"/>
      <name val="Calibri"/>
      <family val="2"/>
      <scheme val="minor"/>
    </font>
    <font>
      <b/>
      <sz val="14"/>
      <color theme="1"/>
      <name val="Calibri"/>
      <family val="2"/>
      <scheme val="minor"/>
    </font>
    <font>
      <b/>
      <sz val="11"/>
      <color rgb="FF7030A0"/>
      <name val="Calibri"/>
      <family val="2"/>
      <scheme val="minor"/>
    </font>
    <font>
      <b/>
      <sz val="16"/>
      <color theme="1"/>
      <name val="Calibri"/>
      <family val="2"/>
      <scheme val="minor"/>
    </font>
    <font>
      <b/>
      <sz val="11"/>
      <name val="Calibri"/>
      <family val="2"/>
      <scheme val="minor"/>
    </font>
    <font>
      <sz val="12"/>
      <color theme="1"/>
      <name val="Calibri"/>
      <family val="2"/>
      <scheme val="minor"/>
    </font>
    <font>
      <b/>
      <sz val="14"/>
      <color indexed="12"/>
      <name val="Arial"/>
      <family val="2"/>
    </font>
    <font>
      <b/>
      <sz val="12"/>
      <color theme="1"/>
      <name val="Calibri"/>
      <family val="2"/>
      <scheme val="minor"/>
    </font>
    <font>
      <sz val="9"/>
      <color theme="1"/>
      <name val="Calibri"/>
      <family val="2"/>
      <scheme val="minor"/>
    </font>
    <font>
      <sz val="14"/>
      <color theme="1"/>
      <name val="Calibri"/>
      <family val="2"/>
      <scheme val="minor"/>
    </font>
    <font>
      <sz val="13"/>
      <color theme="1"/>
      <name val="Calibri"/>
      <family val="2"/>
      <scheme val="minor"/>
    </font>
    <font>
      <b/>
      <sz val="13"/>
      <color theme="1"/>
      <name val="Calibri"/>
      <family val="2"/>
      <scheme val="minor"/>
    </font>
    <font>
      <b/>
      <sz val="12"/>
      <color theme="1"/>
      <name val="Arial"/>
      <family val="2"/>
    </font>
    <font>
      <i/>
      <sz val="11"/>
      <color theme="1"/>
      <name val="Calibri"/>
      <family val="2"/>
      <scheme val="minor"/>
    </font>
    <font>
      <u/>
      <sz val="11"/>
      <color indexed="12"/>
      <name val="Arial"/>
      <family val="2"/>
    </font>
    <font>
      <sz val="12"/>
      <name val="Arial"/>
      <family val="2"/>
    </font>
    <font>
      <b/>
      <sz val="10"/>
      <name val="Calibri"/>
      <family val="2"/>
      <scheme val="minor"/>
    </font>
  </fonts>
  <fills count="19">
    <fill>
      <patternFill patternType="none"/>
    </fill>
    <fill>
      <patternFill patternType="gray125"/>
    </fill>
    <fill>
      <patternFill patternType="solid">
        <fgColor rgb="FFCCFFCC"/>
        <bgColor indexed="64"/>
      </patternFill>
    </fill>
    <fill>
      <patternFill patternType="solid">
        <fgColor rgb="FF00B0F0"/>
        <bgColor indexed="64"/>
      </patternFill>
    </fill>
    <fill>
      <patternFill patternType="solid">
        <fgColor rgb="FF92D050"/>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9"/>
        <bgColor indexed="64"/>
      </patternFill>
    </fill>
    <fill>
      <patternFill patternType="solid">
        <fgColor theme="7"/>
        <bgColor indexed="64"/>
      </patternFill>
    </fill>
    <fill>
      <patternFill patternType="solid">
        <fgColor rgb="FF00B05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DFD299"/>
        <bgColor indexed="64"/>
      </patternFill>
    </fill>
    <fill>
      <patternFill patternType="solid">
        <fgColor theme="3" tint="0.79998168889431442"/>
        <bgColor indexed="64"/>
      </patternFill>
    </fill>
    <fill>
      <patternFill patternType="solid">
        <fgColor theme="9" tint="0.79998168889431442"/>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3">
    <xf numFmtId="0" fontId="0" fillId="0" borderId="0"/>
    <xf numFmtId="0" fontId="12" fillId="0" borderId="0" applyNumberFormat="0" applyFill="0" applyBorder="0" applyAlignment="0" applyProtection="0">
      <alignment vertical="top"/>
      <protection locked="0"/>
    </xf>
    <xf numFmtId="44" fontId="13" fillId="0" borderId="0" applyFont="0" applyFill="0" applyBorder="0" applyAlignment="0" applyProtection="0"/>
  </cellStyleXfs>
  <cellXfs count="543">
    <xf numFmtId="0" fontId="0" fillId="0" borderId="0" xfId="0"/>
    <xf numFmtId="0" fontId="0" fillId="0" borderId="0" xfId="0" applyAlignment="1">
      <alignment horizontal="center"/>
    </xf>
    <xf numFmtId="0" fontId="0" fillId="3" borderId="8" xfId="0" applyFill="1" applyBorder="1" applyAlignment="1">
      <alignment horizontal="left" vertical="top" wrapText="1"/>
    </xf>
    <xf numFmtId="0" fontId="0" fillId="6" borderId="8" xfId="0" applyFill="1" applyBorder="1" applyAlignment="1">
      <alignment horizontal="left" vertical="top" wrapText="1"/>
    </xf>
    <xf numFmtId="0" fontId="0" fillId="6" borderId="27" xfId="0" applyFill="1" applyBorder="1" applyAlignment="1">
      <alignment horizontal="left" vertical="top" wrapText="1"/>
    </xf>
    <xf numFmtId="0" fontId="16" fillId="0" borderId="0" xfId="0" applyFont="1"/>
    <xf numFmtId="0" fontId="0" fillId="3" borderId="0" xfId="0" applyFill="1"/>
    <xf numFmtId="0" fontId="0" fillId="0" borderId="14" xfId="0" applyBorder="1"/>
    <xf numFmtId="0" fontId="0" fillId="4" borderId="0" xfId="0" applyFill="1"/>
    <xf numFmtId="0" fontId="0" fillId="0" borderId="0" xfId="0" applyFill="1"/>
    <xf numFmtId="0" fontId="0" fillId="5" borderId="0" xfId="0" applyFill="1"/>
    <xf numFmtId="0" fontId="0" fillId="0" borderId="0" xfId="0" applyAlignment="1">
      <alignment wrapText="1"/>
    </xf>
    <xf numFmtId="3" fontId="0" fillId="0" borderId="0" xfId="0" applyNumberFormat="1"/>
    <xf numFmtId="0" fontId="0" fillId="3" borderId="28" xfId="0" applyFill="1" applyBorder="1" applyAlignment="1">
      <alignment horizontal="left" vertical="top" wrapText="1"/>
    </xf>
    <xf numFmtId="0" fontId="0" fillId="3" borderId="30" xfId="0" applyFill="1" applyBorder="1" applyAlignment="1">
      <alignment horizontal="left" vertical="top" wrapText="1"/>
    </xf>
    <xf numFmtId="0" fontId="0" fillId="6" borderId="28" xfId="0" applyFill="1" applyBorder="1" applyAlignment="1">
      <alignment horizontal="left" vertical="top" wrapText="1"/>
    </xf>
    <xf numFmtId="0" fontId="0" fillId="6" borderId="30" xfId="0" applyFill="1" applyBorder="1" applyAlignment="1">
      <alignment horizontal="left" vertical="top" wrapText="1"/>
    </xf>
    <xf numFmtId="0" fontId="0" fillId="3" borderId="31" xfId="0" applyFill="1" applyBorder="1" applyAlignment="1">
      <alignment horizontal="left" vertical="top" wrapText="1"/>
    </xf>
    <xf numFmtId="0" fontId="0" fillId="6" borderId="31" xfId="0" applyFill="1" applyBorder="1" applyAlignment="1">
      <alignment horizontal="left" vertical="top" wrapText="1"/>
    </xf>
    <xf numFmtId="0" fontId="0" fillId="13" borderId="28" xfId="0" applyFill="1" applyBorder="1" applyAlignment="1">
      <alignment horizontal="left" vertical="top" wrapText="1"/>
    </xf>
    <xf numFmtId="0" fontId="0" fillId="13" borderId="8" xfId="0" applyFill="1" applyBorder="1" applyAlignment="1">
      <alignment horizontal="left" vertical="top" wrapText="1"/>
    </xf>
    <xf numFmtId="0" fontId="0" fillId="6" borderId="32" xfId="0" applyFill="1" applyBorder="1" applyAlignment="1">
      <alignment horizontal="left" vertical="top" wrapText="1"/>
    </xf>
    <xf numFmtId="0" fontId="0" fillId="5" borderId="28" xfId="0" applyFill="1" applyBorder="1" applyAlignment="1">
      <alignment horizontal="left" vertical="top" wrapText="1"/>
    </xf>
    <xf numFmtId="0" fontId="0" fillId="0" borderId="0" xfId="0" applyAlignment="1">
      <alignment wrapText="1"/>
    </xf>
    <xf numFmtId="0" fontId="0" fillId="8" borderId="8" xfId="0" applyFill="1" applyBorder="1" applyAlignment="1">
      <alignment horizontal="left" vertical="top" wrapText="1"/>
    </xf>
    <xf numFmtId="0" fontId="0" fillId="0" borderId="14" xfId="0" applyBorder="1" applyAlignment="1">
      <alignment wrapText="1"/>
    </xf>
    <xf numFmtId="0" fontId="0" fillId="5" borderId="14" xfId="0" applyFill="1" applyBorder="1"/>
    <xf numFmtId="0" fontId="0" fillId="8" borderId="30" xfId="0" applyFill="1" applyBorder="1" applyAlignment="1">
      <alignment horizontal="left" vertical="top" wrapText="1"/>
    </xf>
    <xf numFmtId="0" fontId="0" fillId="8" borderId="31" xfId="0" applyFill="1" applyBorder="1" applyAlignment="1">
      <alignment horizontal="left" vertical="top" wrapText="1"/>
    </xf>
    <xf numFmtId="0" fontId="0" fillId="8" borderId="28" xfId="0" applyFill="1" applyBorder="1" applyAlignment="1">
      <alignment horizontal="left" vertical="top" wrapText="1"/>
    </xf>
    <xf numFmtId="0" fontId="12" fillId="3" borderId="0" xfId="1" applyFill="1" applyAlignment="1" applyProtection="1"/>
    <xf numFmtId="0" fontId="0" fillId="15" borderId="4" xfId="0" applyFill="1" applyBorder="1"/>
    <xf numFmtId="0" fontId="0" fillId="15" borderId="0" xfId="0" applyFill="1"/>
    <xf numFmtId="0" fontId="0" fillId="15" borderId="5" xfId="0" applyFill="1" applyBorder="1"/>
    <xf numFmtId="0" fontId="0" fillId="15" borderId="0" xfId="0" applyFill="1" applyBorder="1"/>
    <xf numFmtId="0" fontId="0" fillId="15" borderId="18" xfId="0" applyFill="1" applyBorder="1"/>
    <xf numFmtId="0" fontId="3" fillId="0" borderId="0" xfId="0" applyFont="1" applyFill="1"/>
    <xf numFmtId="0" fontId="0" fillId="15" borderId="5" xfId="0" applyFill="1" applyBorder="1" applyProtection="1">
      <protection hidden="1"/>
    </xf>
    <xf numFmtId="0" fontId="0" fillId="0" borderId="19" xfId="0" applyBorder="1"/>
    <xf numFmtId="0" fontId="0" fillId="15" borderId="21" xfId="0" applyFill="1" applyBorder="1"/>
    <xf numFmtId="0" fontId="0" fillId="9" borderId="35" xfId="0" applyFill="1" applyBorder="1" applyAlignment="1">
      <alignment wrapText="1"/>
    </xf>
    <xf numFmtId="0" fontId="0" fillId="12" borderId="36" xfId="0" applyFill="1" applyBorder="1" applyAlignment="1">
      <alignment horizontal="center" vertical="top" wrapText="1"/>
    </xf>
    <xf numFmtId="0" fontId="0" fillId="12" borderId="37" xfId="0" applyFill="1" applyBorder="1" applyAlignment="1">
      <alignment horizontal="center" vertical="top" wrapText="1"/>
    </xf>
    <xf numFmtId="0" fontId="0" fillId="3" borderId="0" xfId="0" applyFill="1" applyAlignment="1">
      <alignment wrapText="1"/>
    </xf>
    <xf numFmtId="0" fontId="0" fillId="15" borderId="1" xfId="0" applyFill="1" applyBorder="1" applyAlignment="1"/>
    <xf numFmtId="0" fontId="0" fillId="15" borderId="4" xfId="0" applyFill="1" applyBorder="1" applyAlignment="1"/>
    <xf numFmtId="0" fontId="0" fillId="2" borderId="0" xfId="0" applyFill="1"/>
    <xf numFmtId="0" fontId="14" fillId="0" borderId="0" xfId="0" applyFont="1"/>
    <xf numFmtId="0" fontId="3" fillId="0" borderId="0" xfId="0" applyFont="1" applyFill="1" applyAlignment="1">
      <alignment horizontal="left" vertical="top" wrapText="1"/>
    </xf>
    <xf numFmtId="0" fontId="0" fillId="0" borderId="0" xfId="0" applyAlignment="1">
      <alignment horizontal="center"/>
    </xf>
    <xf numFmtId="0" fontId="0" fillId="5" borderId="8" xfId="0" applyFill="1" applyBorder="1" applyAlignment="1" applyProtection="1">
      <alignment horizontal="left" vertical="top" wrapText="1"/>
      <protection locked="0"/>
    </xf>
    <xf numFmtId="0" fontId="0" fillId="5" borderId="25" xfId="0" applyFill="1" applyBorder="1" applyAlignment="1" applyProtection="1">
      <alignment horizontal="left" vertical="top" wrapText="1"/>
      <protection locked="0"/>
    </xf>
    <xf numFmtId="0" fontId="0" fillId="5" borderId="8" xfId="0" applyFill="1" applyBorder="1" applyAlignment="1" applyProtection="1">
      <alignment horizontal="center" vertical="top" wrapText="1"/>
      <protection locked="0"/>
    </xf>
    <xf numFmtId="0" fontId="0" fillId="5" borderId="6" xfId="0" applyFill="1" applyBorder="1" applyAlignment="1" applyProtection="1">
      <alignment horizontal="left"/>
      <protection locked="0"/>
    </xf>
    <xf numFmtId="0" fontId="0" fillId="0" borderId="0" xfId="0" applyProtection="1">
      <protection locked="0"/>
    </xf>
    <xf numFmtId="0" fontId="0" fillId="15" borderId="0" xfId="0" applyFill="1" applyProtection="1"/>
    <xf numFmtId="0" fontId="0" fillId="15" borderId="0" xfId="0" applyFill="1" applyAlignment="1" applyProtection="1">
      <alignment horizontal="center"/>
    </xf>
    <xf numFmtId="0" fontId="0" fillId="15" borderId="1" xfId="0" applyFill="1" applyBorder="1" applyProtection="1"/>
    <xf numFmtId="0" fontId="0" fillId="15" borderId="2" xfId="0" applyFill="1" applyBorder="1" applyProtection="1"/>
    <xf numFmtId="0" fontId="0" fillId="15" borderId="2" xfId="0" applyFill="1" applyBorder="1" applyAlignment="1" applyProtection="1">
      <alignment horizontal="center"/>
    </xf>
    <xf numFmtId="0" fontId="0" fillId="15" borderId="5" xfId="0" applyFill="1" applyBorder="1" applyProtection="1"/>
    <xf numFmtId="0" fontId="0" fillId="15" borderId="0" xfId="0" applyFill="1" applyBorder="1" applyAlignment="1" applyProtection="1">
      <alignment wrapText="1"/>
    </xf>
    <xf numFmtId="0" fontId="0" fillId="15" borderId="0" xfId="0" applyFill="1" applyBorder="1" applyProtection="1"/>
    <xf numFmtId="0" fontId="0" fillId="15" borderId="4" xfId="0" applyFill="1" applyBorder="1" applyProtection="1"/>
    <xf numFmtId="0" fontId="3" fillId="15" borderId="8" xfId="0" applyFont="1" applyFill="1" applyBorder="1" applyProtection="1"/>
    <xf numFmtId="0" fontId="9" fillId="15" borderId="0" xfId="0" applyFont="1" applyFill="1" applyBorder="1" applyAlignment="1" applyProtection="1">
      <alignment horizontal="center"/>
    </xf>
    <xf numFmtId="0" fontId="0" fillId="15" borderId="0" xfId="0" applyFill="1" applyBorder="1" applyAlignment="1" applyProtection="1">
      <alignment horizontal="center"/>
    </xf>
    <xf numFmtId="0" fontId="10" fillId="15" borderId="8" xfId="0" applyFont="1" applyFill="1" applyBorder="1" applyAlignment="1" applyProtection="1">
      <alignment horizontal="center" vertical="center" wrapText="1"/>
    </xf>
    <xf numFmtId="0" fontId="14" fillId="15" borderId="8" xfId="0" applyFont="1" applyFill="1" applyBorder="1" applyAlignment="1" applyProtection="1">
      <alignment horizontal="center" vertical="center" wrapText="1"/>
    </xf>
    <xf numFmtId="0" fontId="0" fillId="15" borderId="0" xfId="0" applyFill="1" applyAlignment="1" applyProtection="1">
      <alignment wrapText="1"/>
    </xf>
    <xf numFmtId="0" fontId="3" fillId="15" borderId="0" xfId="0" applyFont="1" applyFill="1" applyBorder="1" applyAlignment="1" applyProtection="1">
      <alignment horizontal="center" vertical="center" wrapText="1"/>
    </xf>
    <xf numFmtId="0" fontId="3" fillId="15" borderId="24" xfId="0" applyFont="1" applyFill="1" applyBorder="1" applyAlignment="1" applyProtection="1">
      <alignment horizontal="left" vertical="top" wrapText="1"/>
    </xf>
    <xf numFmtId="0" fontId="3" fillId="15" borderId="7" xfId="0" applyFont="1" applyFill="1" applyBorder="1" applyAlignment="1" applyProtection="1">
      <alignment horizontal="center"/>
    </xf>
    <xf numFmtId="0" fontId="0" fillId="16" borderId="8" xfId="0" applyFill="1" applyBorder="1" applyAlignment="1" applyProtection="1">
      <alignment horizontal="center" vertical="top" wrapText="1"/>
    </xf>
    <xf numFmtId="0" fontId="0" fillId="16" borderId="0" xfId="0" applyFill="1" applyBorder="1" applyAlignment="1" applyProtection="1">
      <alignment horizontal="center" vertical="center"/>
    </xf>
    <xf numFmtId="0" fontId="0" fillId="15" borderId="0" xfId="0" applyFill="1" applyBorder="1" applyAlignment="1" applyProtection="1">
      <alignment horizontal="center" vertical="center"/>
    </xf>
    <xf numFmtId="0" fontId="3" fillId="15" borderId="0" xfId="0" applyFont="1" applyFill="1" applyBorder="1" applyAlignment="1" applyProtection="1">
      <alignment horizontal="center"/>
    </xf>
    <xf numFmtId="0" fontId="3" fillId="15" borderId="0" xfId="0" applyFont="1" applyFill="1" applyBorder="1" applyAlignment="1" applyProtection="1">
      <alignment horizontal="left"/>
    </xf>
    <xf numFmtId="0" fontId="0" fillId="15" borderId="18" xfId="0" applyFill="1" applyBorder="1" applyProtection="1"/>
    <xf numFmtId="0" fontId="0" fillId="15" borderId="19" xfId="0" applyFill="1" applyBorder="1" applyProtection="1"/>
    <xf numFmtId="0" fontId="0" fillId="15" borderId="19" xfId="0" applyFill="1" applyBorder="1" applyAlignment="1" applyProtection="1">
      <alignment horizontal="center"/>
    </xf>
    <xf numFmtId="0" fontId="0" fillId="15" borderId="20" xfId="0" applyFill="1" applyBorder="1" applyProtection="1"/>
    <xf numFmtId="0" fontId="8" fillId="3" borderId="8" xfId="0" applyFont="1" applyFill="1" applyBorder="1" applyAlignment="1" applyProtection="1">
      <alignment horizontal="left" vertical="center" wrapText="1"/>
      <protection locked="0"/>
    </xf>
    <xf numFmtId="0" fontId="12" fillId="4" borderId="8" xfId="1" applyFill="1" applyBorder="1" applyAlignment="1" applyProtection="1">
      <alignment horizontal="left" vertical="center" wrapText="1"/>
    </xf>
    <xf numFmtId="0" fontId="8" fillId="3" borderId="8" xfId="0" applyFont="1"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25" xfId="0" applyFill="1" applyBorder="1" applyAlignment="1" applyProtection="1">
      <alignment horizontal="left" vertical="top" wrapText="1"/>
      <protection locked="0"/>
    </xf>
    <xf numFmtId="0" fontId="25" fillId="3" borderId="8" xfId="0" applyFont="1" applyFill="1" applyBorder="1" applyAlignment="1" applyProtection="1">
      <alignment horizontal="center" vertical="center"/>
      <protection locked="0"/>
    </xf>
    <xf numFmtId="0" fontId="0" fillId="15" borderId="3" xfId="0" applyFill="1" applyBorder="1" applyProtection="1"/>
    <xf numFmtId="0" fontId="0" fillId="2" borderId="0" xfId="0" applyFill="1" applyBorder="1" applyProtection="1"/>
    <xf numFmtId="0" fontId="17" fillId="2" borderId="0" xfId="0" applyFont="1" applyFill="1" applyBorder="1" applyProtection="1"/>
    <xf numFmtId="0" fontId="0" fillId="2" borderId="11" xfId="0" applyFill="1" applyBorder="1" applyProtection="1"/>
    <xf numFmtId="0" fontId="16" fillId="2" borderId="0" xfId="0" applyFont="1" applyFill="1" applyBorder="1" applyAlignment="1" applyProtection="1">
      <alignment vertical="center"/>
    </xf>
    <xf numFmtId="0" fontId="0" fillId="15" borderId="16" xfId="0" applyFill="1" applyBorder="1" applyProtection="1"/>
    <xf numFmtId="0" fontId="17" fillId="15" borderId="0" xfId="0" applyFont="1" applyFill="1" applyBorder="1" applyProtection="1"/>
    <xf numFmtId="0" fontId="0" fillId="2" borderId="0" xfId="0" applyFill="1" applyBorder="1" applyAlignment="1" applyProtection="1">
      <alignment wrapText="1"/>
    </xf>
    <xf numFmtId="0" fontId="0" fillId="15" borderId="4" xfId="0" applyFill="1" applyBorder="1" applyAlignment="1" applyProtection="1">
      <alignment horizontal="center" vertical="center" wrapText="1"/>
    </xf>
    <xf numFmtId="0" fontId="14" fillId="15" borderId="0" xfId="0" applyFont="1" applyFill="1" applyBorder="1" applyAlignment="1" applyProtection="1">
      <alignment vertical="center" wrapText="1"/>
    </xf>
    <xf numFmtId="0" fontId="14" fillId="15" borderId="0" xfId="0" applyFont="1" applyFill="1" applyBorder="1" applyAlignment="1" applyProtection="1">
      <alignment horizontal="center" vertical="center" wrapText="1"/>
    </xf>
    <xf numFmtId="0" fontId="22" fillId="2" borderId="0" xfId="0" applyFont="1" applyFill="1" applyBorder="1" applyProtection="1"/>
    <xf numFmtId="0" fontId="0" fillId="2" borderId="16" xfId="0" applyFill="1" applyBorder="1" applyProtection="1"/>
    <xf numFmtId="0" fontId="18" fillId="15" borderId="0" xfId="0" applyFont="1" applyFill="1" applyBorder="1" applyProtection="1"/>
    <xf numFmtId="0" fontId="0" fillId="15" borderId="0" xfId="0" applyFill="1" applyBorder="1" applyAlignment="1" applyProtection="1">
      <alignment vertical="center" wrapText="1"/>
    </xf>
    <xf numFmtId="0" fontId="0" fillId="2" borderId="0" xfId="0" applyFill="1" applyProtection="1"/>
    <xf numFmtId="0" fontId="0" fillId="15" borderId="4" xfId="0" applyFill="1" applyBorder="1" applyAlignment="1" applyProtection="1">
      <alignment vertical="center" wrapText="1"/>
    </xf>
    <xf numFmtId="0" fontId="18" fillId="2" borderId="0" xfId="0" applyFont="1" applyFill="1" applyBorder="1" applyProtection="1"/>
    <xf numFmtId="0" fontId="0" fillId="15" borderId="0" xfId="0" applyFont="1" applyFill="1" applyBorder="1" applyProtection="1"/>
    <xf numFmtId="0" fontId="0" fillId="15" borderId="0" xfId="0" applyFill="1" applyBorder="1" applyAlignment="1" applyProtection="1">
      <alignment horizontal="center" vertical="center" wrapText="1"/>
    </xf>
    <xf numFmtId="0" fontId="0" fillId="2" borderId="9" xfId="0" applyFill="1" applyBorder="1" applyProtection="1"/>
    <xf numFmtId="0" fontId="0" fillId="15" borderId="0" xfId="0" applyFill="1" applyBorder="1" applyAlignment="1" applyProtection="1">
      <alignment horizontal="center" wrapText="1"/>
    </xf>
    <xf numFmtId="0" fontId="0" fillId="2" borderId="0" xfId="0" applyFill="1" applyBorder="1" applyAlignment="1" applyProtection="1">
      <alignment vertical="center" wrapText="1"/>
    </xf>
    <xf numFmtId="0" fontId="0" fillId="16" borderId="8" xfId="0" applyFill="1" applyBorder="1" applyAlignment="1" applyProtection="1">
      <alignment vertical="center" wrapText="1"/>
    </xf>
    <xf numFmtId="0" fontId="14" fillId="15" borderId="0" xfId="0" applyFont="1" applyFill="1" applyBorder="1" applyAlignment="1" applyProtection="1">
      <alignment vertical="center"/>
    </xf>
    <xf numFmtId="0" fontId="25" fillId="9" borderId="8" xfId="0" applyFont="1" applyFill="1" applyBorder="1" applyAlignment="1" applyProtection="1">
      <alignment vertical="center" wrapText="1"/>
    </xf>
    <xf numFmtId="0" fontId="0" fillId="2" borderId="10" xfId="0" applyFill="1" applyBorder="1" applyProtection="1"/>
    <xf numFmtId="0" fontId="0" fillId="2" borderId="12" xfId="0" applyFill="1" applyBorder="1" applyProtection="1"/>
    <xf numFmtId="0" fontId="0" fillId="15" borderId="0" xfId="0" applyFill="1" applyBorder="1" applyAlignment="1" applyProtection="1">
      <alignment horizontal="left" wrapText="1"/>
    </xf>
    <xf numFmtId="165" fontId="0" fillId="16" borderId="8" xfId="0" applyNumberFormat="1" applyFill="1" applyBorder="1" applyAlignment="1" applyProtection="1">
      <alignment horizontal="center" vertical="center"/>
    </xf>
    <xf numFmtId="165" fontId="0" fillId="8" borderId="8" xfId="0" applyNumberFormat="1" applyFill="1" applyBorder="1" applyAlignment="1" applyProtection="1">
      <alignment horizontal="center" vertical="center" wrapText="1"/>
    </xf>
    <xf numFmtId="0" fontId="0" fillId="2" borderId="15" xfId="0" applyFill="1" applyBorder="1" applyProtection="1"/>
    <xf numFmtId="0" fontId="0" fillId="2" borderId="17" xfId="0" applyFill="1" applyBorder="1" applyProtection="1"/>
    <xf numFmtId="165" fontId="14" fillId="11" borderId="0" xfId="0" applyNumberFormat="1" applyFont="1" applyFill="1" applyBorder="1" applyAlignment="1" applyProtection="1">
      <alignment horizontal="center"/>
    </xf>
    <xf numFmtId="0" fontId="0" fillId="9" borderId="8" xfId="0" applyFill="1" applyBorder="1" applyAlignment="1" applyProtection="1">
      <alignment wrapText="1"/>
    </xf>
    <xf numFmtId="1" fontId="0" fillId="15" borderId="0" xfId="0" applyNumberFormat="1" applyFill="1" applyBorder="1" applyProtection="1"/>
    <xf numFmtId="0" fontId="0" fillId="2" borderId="19" xfId="0" applyFill="1" applyBorder="1" applyProtection="1"/>
    <xf numFmtId="0" fontId="16" fillId="15" borderId="2" xfId="0" applyFont="1" applyFill="1" applyBorder="1" applyProtection="1"/>
    <xf numFmtId="0" fontId="16" fillId="15" borderId="0" xfId="0" applyFont="1" applyFill="1" applyBorder="1" applyProtection="1"/>
    <xf numFmtId="0" fontId="2" fillId="15" borderId="0" xfId="0" applyFont="1" applyFill="1" applyBorder="1" applyAlignment="1" applyProtection="1">
      <alignment wrapText="1"/>
    </xf>
    <xf numFmtId="0" fontId="2" fillId="15" borderId="0" xfId="0" applyFont="1" applyFill="1" applyBorder="1" applyAlignment="1" applyProtection="1"/>
    <xf numFmtId="0" fontId="2" fillId="15" borderId="5" xfId="0" applyFont="1" applyFill="1" applyBorder="1" applyAlignment="1" applyProtection="1"/>
    <xf numFmtId="0" fontId="32" fillId="15" borderId="0" xfId="0" applyFont="1" applyFill="1" applyBorder="1" applyAlignment="1" applyProtection="1">
      <alignment horizontal="center" vertical="center"/>
    </xf>
    <xf numFmtId="165" fontId="0" fillId="16" borderId="0" xfId="0" applyNumberFormat="1" applyFill="1" applyBorder="1" applyProtection="1"/>
    <xf numFmtId="0" fontId="0" fillId="17" borderId="25" xfId="0" applyFill="1" applyBorder="1" applyProtection="1"/>
    <xf numFmtId="0" fontId="14" fillId="17" borderId="11" xfId="0" applyFont="1" applyFill="1" applyBorder="1" applyAlignment="1" applyProtection="1">
      <alignment horizontal="center" vertical="center" wrapText="1"/>
    </xf>
    <xf numFmtId="0" fontId="14" fillId="17" borderId="12" xfId="0" applyFont="1" applyFill="1" applyBorder="1" applyAlignment="1" applyProtection="1">
      <alignment horizontal="center" vertical="center" wrapText="1"/>
    </xf>
    <xf numFmtId="0" fontId="14" fillId="17" borderId="27" xfId="0" applyFont="1" applyFill="1" applyBorder="1" applyProtection="1"/>
    <xf numFmtId="165" fontId="0" fillId="17" borderId="11" xfId="0" applyNumberFormat="1" applyFill="1" applyBorder="1" applyAlignment="1" applyProtection="1">
      <alignment horizontal="center" vertical="center" wrapText="1"/>
    </xf>
    <xf numFmtId="165" fontId="0" fillId="17" borderId="12" xfId="0" applyNumberFormat="1" applyFill="1" applyBorder="1" applyAlignment="1" applyProtection="1">
      <alignment horizontal="center" vertical="center" wrapText="1"/>
    </xf>
    <xf numFmtId="0" fontId="3" fillId="15" borderId="0" xfId="0" applyFont="1" applyFill="1" applyBorder="1" applyProtection="1"/>
    <xf numFmtId="0" fontId="14" fillId="17" borderId="28" xfId="0" applyFont="1" applyFill="1" applyBorder="1" applyProtection="1"/>
    <xf numFmtId="165" fontId="0" fillId="17" borderId="16" xfId="0" applyNumberFormat="1" applyFill="1" applyBorder="1" applyAlignment="1" applyProtection="1">
      <alignment horizontal="center" vertical="center" wrapText="1"/>
    </xf>
    <xf numFmtId="165" fontId="0" fillId="17" borderId="17" xfId="0" applyNumberFormat="1" applyFill="1" applyBorder="1" applyAlignment="1" applyProtection="1">
      <alignment horizontal="center" vertical="center" wrapText="1"/>
    </xf>
    <xf numFmtId="165" fontId="0" fillId="16" borderId="16" xfId="0" applyNumberFormat="1" applyFill="1" applyBorder="1" applyProtection="1"/>
    <xf numFmtId="165" fontId="0" fillId="15" borderId="0" xfId="0" applyNumberFormat="1" applyFill="1" applyBorder="1" applyAlignment="1" applyProtection="1">
      <alignment horizontal="center"/>
    </xf>
    <xf numFmtId="165" fontId="0" fillId="15" borderId="0" xfId="0" applyNumberFormat="1" applyFill="1" applyBorder="1" applyProtection="1"/>
    <xf numFmtId="1" fontId="0" fillId="16" borderId="0" xfId="0" applyNumberFormat="1" applyFill="1" applyBorder="1" applyProtection="1"/>
    <xf numFmtId="0" fontId="5" fillId="15" borderId="0" xfId="0" applyFont="1" applyFill="1" applyBorder="1" applyAlignment="1" applyProtection="1">
      <alignment vertical="center" wrapText="1"/>
    </xf>
    <xf numFmtId="0" fontId="5" fillId="15" borderId="0" xfId="0" applyFont="1" applyFill="1" applyBorder="1" applyAlignment="1" applyProtection="1">
      <alignment horizontal="center" vertical="center" wrapText="1"/>
    </xf>
    <xf numFmtId="0" fontId="3" fillId="5" borderId="9" xfId="0" applyFont="1" applyFill="1" applyBorder="1" applyAlignment="1" applyProtection="1">
      <alignment horizontal="center" vertical="center" wrapText="1"/>
    </xf>
    <xf numFmtId="0" fontId="3" fillId="3" borderId="9" xfId="0" applyFont="1" applyFill="1" applyBorder="1" applyAlignment="1" applyProtection="1">
      <alignment horizontal="center" vertical="center" wrapText="1"/>
    </xf>
    <xf numFmtId="0" fontId="3" fillId="16" borderId="9" xfId="0" applyFont="1" applyFill="1" applyBorder="1" applyAlignment="1" applyProtection="1">
      <alignment horizontal="center" vertical="center" wrapText="1"/>
    </xf>
    <xf numFmtId="0" fontId="3" fillId="4" borderId="9" xfId="0" applyFont="1" applyFill="1" applyBorder="1" applyAlignment="1" applyProtection="1">
      <alignment horizontal="center" vertical="center" wrapText="1"/>
    </xf>
    <xf numFmtId="0" fontId="3" fillId="7" borderId="9" xfId="0" applyFont="1" applyFill="1" applyBorder="1" applyAlignment="1" applyProtection="1">
      <alignment horizontal="center" vertical="center" wrapText="1"/>
    </xf>
    <xf numFmtId="0" fontId="3" fillId="10" borderId="9" xfId="0" applyFont="1" applyFill="1" applyBorder="1" applyAlignment="1" applyProtection="1">
      <alignment horizontal="center" vertical="center" wrapText="1"/>
    </xf>
    <xf numFmtId="0" fontId="3" fillId="9" borderId="7" xfId="0" applyFont="1" applyFill="1" applyBorder="1" applyAlignment="1" applyProtection="1">
      <alignment horizontal="center" vertical="center" wrapText="1"/>
    </xf>
    <xf numFmtId="0" fontId="6" fillId="15" borderId="0" xfId="0" applyFont="1" applyFill="1" applyBorder="1" applyAlignment="1" applyProtection="1">
      <alignment horizontal="center" vertical="center" wrapText="1"/>
    </xf>
    <xf numFmtId="0" fontId="4" fillId="15" borderId="0" xfId="0" applyFont="1" applyFill="1" applyBorder="1" applyAlignment="1" applyProtection="1">
      <alignment horizontal="left" vertical="center" wrapText="1"/>
    </xf>
    <xf numFmtId="0" fontId="3" fillId="15" borderId="4" xfId="0" applyFont="1" applyFill="1" applyBorder="1" applyProtection="1"/>
    <xf numFmtId="0" fontId="14" fillId="15" borderId="6" xfId="0" applyFont="1" applyFill="1" applyBorder="1" applyAlignment="1" applyProtection="1">
      <alignment horizontal="left"/>
    </xf>
    <xf numFmtId="0" fontId="14" fillId="15" borderId="9" xfId="0" applyFont="1" applyFill="1" applyBorder="1" applyAlignment="1" applyProtection="1">
      <alignment horizontal="left"/>
    </xf>
    <xf numFmtId="0" fontId="14" fillId="15" borderId="7" xfId="0" applyFont="1" applyFill="1" applyBorder="1" applyAlignment="1" applyProtection="1">
      <alignment horizontal="left"/>
    </xf>
    <xf numFmtId="0" fontId="14" fillId="15" borderId="0" xfId="0" applyFont="1" applyFill="1" applyBorder="1" applyAlignment="1" applyProtection="1"/>
    <xf numFmtId="0" fontId="16" fillId="15" borderId="19" xfId="0" applyFont="1" applyFill="1" applyBorder="1" applyProtection="1"/>
    <xf numFmtId="0" fontId="0" fillId="0" borderId="0" xfId="0" applyProtection="1"/>
    <xf numFmtId="0" fontId="0" fillId="0" borderId="0" xfId="0" applyAlignment="1" applyProtection="1">
      <alignment horizontal="center"/>
    </xf>
    <xf numFmtId="0" fontId="7" fillId="15" borderId="22" xfId="0" applyFont="1" applyFill="1" applyBorder="1" applyAlignment="1" applyProtection="1">
      <alignment vertical="center"/>
    </xf>
    <xf numFmtId="0" fontId="7" fillId="15" borderId="23" xfId="0" applyFont="1" applyFill="1" applyBorder="1" applyAlignment="1" applyProtection="1">
      <alignment vertical="center"/>
    </xf>
    <xf numFmtId="0" fontId="8" fillId="16" borderId="6" xfId="0" applyFont="1" applyFill="1" applyBorder="1" applyAlignment="1" applyProtection="1">
      <alignment horizontal="center"/>
    </xf>
    <xf numFmtId="0" fontId="20" fillId="16" borderId="0" xfId="0" applyFont="1" applyFill="1" applyAlignment="1" applyProtection="1">
      <alignment horizontal="center" wrapText="1"/>
    </xf>
    <xf numFmtId="2" fontId="0" fillId="15" borderId="0" xfId="0" applyNumberFormat="1" applyFill="1" applyProtection="1"/>
    <xf numFmtId="0" fontId="24" fillId="15" borderId="8" xfId="0" applyFont="1" applyFill="1" applyBorder="1" applyAlignment="1" applyProtection="1">
      <alignment horizontal="center" vertical="center" wrapText="1"/>
    </xf>
    <xf numFmtId="0" fontId="3" fillId="15" borderId="6" xfId="0" applyFont="1" applyFill="1" applyBorder="1" applyAlignment="1" applyProtection="1">
      <alignment horizontal="center" vertical="center" wrapText="1"/>
    </xf>
    <xf numFmtId="0" fontId="3" fillId="15" borderId="7" xfId="0" applyFont="1" applyFill="1" applyBorder="1" applyAlignment="1" applyProtection="1">
      <alignment horizontal="center" vertical="center" wrapText="1"/>
    </xf>
    <xf numFmtId="0" fontId="0" fillId="16" borderId="6" xfId="0" applyFill="1" applyBorder="1" applyAlignment="1" applyProtection="1">
      <alignment horizontal="center" vertical="top" wrapText="1"/>
    </xf>
    <xf numFmtId="0" fontId="0" fillId="16" borderId="0" xfId="0" applyFill="1" applyBorder="1" applyAlignment="1" applyProtection="1">
      <alignment horizontal="center" vertical="top" wrapText="1"/>
    </xf>
    <xf numFmtId="0" fontId="0" fillId="16" borderId="0" xfId="0" applyFill="1" applyProtection="1"/>
    <xf numFmtId="2" fontId="0" fillId="15" borderId="8" xfId="0" applyNumberFormat="1" applyFill="1" applyBorder="1" applyAlignment="1" applyProtection="1">
      <alignment horizontal="center" vertical="center"/>
    </xf>
    <xf numFmtId="0" fontId="0" fillId="15" borderId="8" xfId="0" applyFill="1" applyBorder="1" applyAlignment="1" applyProtection="1">
      <alignment horizontal="center" vertical="center"/>
    </xf>
    <xf numFmtId="0" fontId="0" fillId="15" borderId="8" xfId="0" applyFill="1" applyBorder="1" applyProtection="1"/>
    <xf numFmtId="0" fontId="3" fillId="15" borderId="0" xfId="0" applyFont="1" applyFill="1" applyAlignment="1" applyProtection="1">
      <alignment vertical="top" wrapText="1"/>
    </xf>
    <xf numFmtId="0" fontId="0" fillId="15" borderId="0" xfId="0" applyFill="1" applyAlignment="1" applyProtection="1">
      <alignment horizontal="center" vertical="top" wrapText="1"/>
    </xf>
    <xf numFmtId="0" fontId="9" fillId="15" borderId="0" xfId="0" applyFont="1" applyFill="1" applyAlignment="1" applyProtection="1">
      <alignment horizontal="center" vertical="top"/>
    </xf>
    <xf numFmtId="0" fontId="5" fillId="15" borderId="0" xfId="0" applyFont="1" applyFill="1" applyAlignment="1" applyProtection="1">
      <alignment vertical="center" wrapText="1"/>
    </xf>
    <xf numFmtId="0" fontId="3" fillId="15" borderId="29" xfId="0" applyFont="1" applyFill="1" applyBorder="1" applyAlignment="1" applyProtection="1">
      <alignment horizontal="left" vertical="top" wrapText="1"/>
    </xf>
    <xf numFmtId="0" fontId="3" fillId="15" borderId="38" xfId="0" applyFont="1" applyFill="1" applyBorder="1" applyAlignment="1" applyProtection="1">
      <alignment horizontal="center"/>
    </xf>
    <xf numFmtId="0" fontId="0" fillId="16" borderId="30" xfId="0" applyFill="1" applyBorder="1" applyAlignment="1" applyProtection="1">
      <alignment horizontal="center" vertical="top" wrapText="1"/>
    </xf>
    <xf numFmtId="0" fontId="0" fillId="16" borderId="39" xfId="0" applyFill="1" applyBorder="1" applyAlignment="1" applyProtection="1">
      <alignment horizontal="center" vertical="top" wrapText="1"/>
    </xf>
    <xf numFmtId="0" fontId="3" fillId="15" borderId="0" xfId="0" applyFont="1" applyFill="1" applyAlignment="1" applyProtection="1">
      <alignment horizontal="center"/>
    </xf>
    <xf numFmtId="0" fontId="8" fillId="15" borderId="0" xfId="0" applyFont="1" applyFill="1" applyAlignment="1" applyProtection="1">
      <alignment horizontal="left"/>
    </xf>
    <xf numFmtId="0" fontId="8" fillId="15" borderId="0" xfId="0" applyFont="1" applyFill="1" applyProtection="1"/>
    <xf numFmtId="0" fontId="0" fillId="0" borderId="8" xfId="0" applyBorder="1" applyProtection="1">
      <protection locked="0"/>
    </xf>
    <xf numFmtId="0" fontId="0" fillId="5" borderId="30" xfId="0" applyFill="1" applyBorder="1" applyAlignment="1" applyProtection="1">
      <alignment horizontal="left" vertical="top" wrapText="1"/>
      <protection locked="0"/>
    </xf>
    <xf numFmtId="0" fontId="0" fillId="3" borderId="30" xfId="0" applyFill="1" applyBorder="1" applyAlignment="1" applyProtection="1">
      <alignment horizontal="left" vertical="top" wrapText="1"/>
      <protection locked="0"/>
    </xf>
    <xf numFmtId="0" fontId="8" fillId="3" borderId="30" xfId="0" applyFont="1" applyFill="1" applyBorder="1" applyAlignment="1" applyProtection="1">
      <alignment horizontal="left" vertical="top" wrapText="1"/>
      <protection locked="0"/>
    </xf>
    <xf numFmtId="0" fontId="0" fillId="5" borderId="8" xfId="0" quotePrefix="1" applyFill="1" applyBorder="1" applyAlignment="1" applyProtection="1">
      <alignment horizontal="center" vertical="top" wrapText="1"/>
      <protection locked="0"/>
    </xf>
    <xf numFmtId="0" fontId="0" fillId="5" borderId="30" xfId="0" quotePrefix="1" applyFill="1" applyBorder="1" applyAlignment="1" applyProtection="1">
      <alignment horizontal="center" vertical="top" wrapText="1"/>
      <protection locked="0"/>
    </xf>
    <xf numFmtId="0" fontId="0" fillId="5" borderId="30" xfId="0" applyFill="1" applyBorder="1" applyAlignment="1" applyProtection="1">
      <alignment horizontal="center" vertical="top" wrapText="1"/>
      <protection locked="0"/>
    </xf>
    <xf numFmtId="0" fontId="0" fillId="15" borderId="1" xfId="0" applyFill="1" applyBorder="1" applyAlignment="1" applyProtection="1"/>
    <xf numFmtId="0" fontId="3" fillId="15" borderId="2" xfId="0" applyFont="1" applyFill="1" applyBorder="1" applyAlignment="1" applyProtection="1">
      <alignment horizontal="center"/>
    </xf>
    <xf numFmtId="0" fontId="9" fillId="15" borderId="2" xfId="0" applyFont="1" applyFill="1" applyBorder="1" applyAlignment="1" applyProtection="1">
      <alignment horizontal="center"/>
    </xf>
    <xf numFmtId="0" fontId="0" fillId="15" borderId="4" xfId="0" applyFill="1" applyBorder="1" applyAlignment="1" applyProtection="1"/>
    <xf numFmtId="0" fontId="8" fillId="15" borderId="0" xfId="0" applyFont="1" applyFill="1" applyBorder="1" applyAlignment="1" applyProtection="1">
      <alignment horizontal="center"/>
    </xf>
    <xf numFmtId="0" fontId="0" fillId="15" borderId="34" xfId="0" applyFill="1" applyBorder="1" applyAlignment="1" applyProtection="1">
      <alignment wrapText="1"/>
    </xf>
    <xf numFmtId="0" fontId="3" fillId="15" borderId="28" xfId="0" applyFont="1" applyFill="1" applyBorder="1" applyAlignment="1" applyProtection="1">
      <alignment horizontal="center"/>
    </xf>
    <xf numFmtId="0" fontId="8" fillId="7" borderId="28" xfId="0" applyFont="1" applyFill="1" applyBorder="1" applyAlignment="1" applyProtection="1">
      <alignment horizontal="center" vertical="center" wrapText="1"/>
    </xf>
    <xf numFmtId="0" fontId="3" fillId="4" borderId="28" xfId="0" applyFont="1" applyFill="1" applyBorder="1" applyAlignment="1" applyProtection="1">
      <alignment horizontal="center" vertical="center" wrapText="1"/>
    </xf>
    <xf numFmtId="0" fontId="0" fillId="15" borderId="33" xfId="0" applyFill="1" applyBorder="1" applyAlignment="1" applyProtection="1">
      <alignment horizontal="center" vertical="top" wrapText="1"/>
    </xf>
    <xf numFmtId="0" fontId="3" fillId="15" borderId="8" xfId="0" applyFont="1" applyFill="1" applyBorder="1" applyAlignment="1" applyProtection="1">
      <alignment horizontal="center"/>
    </xf>
    <xf numFmtId="0" fontId="28" fillId="15" borderId="0" xfId="0" applyFont="1" applyFill="1" applyBorder="1" applyAlignment="1" applyProtection="1">
      <alignment wrapText="1"/>
    </xf>
    <xf numFmtId="0" fontId="0" fillId="15" borderId="0" xfId="0" applyFill="1" applyBorder="1" applyAlignment="1" applyProtection="1">
      <alignment horizontal="left"/>
    </xf>
    <xf numFmtId="0" fontId="3" fillId="15" borderId="19" xfId="0" applyFont="1" applyFill="1" applyBorder="1" applyAlignment="1" applyProtection="1">
      <alignment horizontal="center"/>
    </xf>
    <xf numFmtId="0" fontId="0" fillId="3" borderId="7" xfId="0" applyFill="1" applyBorder="1" applyAlignment="1" applyProtection="1">
      <alignment horizontal="left" wrapText="1"/>
      <protection locked="0"/>
    </xf>
    <xf numFmtId="0" fontId="20" fillId="3" borderId="8" xfId="0" applyFont="1" applyFill="1" applyBorder="1" applyAlignment="1" applyProtection="1">
      <alignment wrapText="1"/>
      <protection locked="0"/>
    </xf>
    <xf numFmtId="0" fontId="23" fillId="15" borderId="0" xfId="0" applyFont="1" applyFill="1" applyBorder="1" applyAlignment="1" applyProtection="1">
      <alignment horizontal="center"/>
    </xf>
    <xf numFmtId="0" fontId="21" fillId="15" borderId="0" xfId="0" applyFont="1" applyFill="1" applyBorder="1" applyProtection="1"/>
    <xf numFmtId="0" fontId="0" fillId="9" borderId="8" xfId="0" applyFont="1" applyFill="1" applyBorder="1" applyAlignment="1" applyProtection="1">
      <alignment horizontal="center" vertical="center"/>
    </xf>
    <xf numFmtId="0" fontId="0" fillId="9" borderId="6" xfId="0" applyFont="1" applyFill="1" applyBorder="1" applyAlignment="1" applyProtection="1">
      <alignment vertical="center" wrapText="1"/>
    </xf>
    <xf numFmtId="0" fontId="0" fillId="15" borderId="10" xfId="0" applyFill="1" applyBorder="1" applyProtection="1"/>
    <xf numFmtId="0" fontId="17" fillId="2" borderId="11" xfId="0" applyFont="1" applyFill="1" applyBorder="1" applyAlignment="1" applyProtection="1">
      <alignment wrapText="1"/>
    </xf>
    <xf numFmtId="0" fontId="29" fillId="15" borderId="16" xfId="0" applyFont="1" applyFill="1" applyBorder="1" applyAlignment="1" applyProtection="1">
      <alignment horizontal="center" vertical="center"/>
    </xf>
    <xf numFmtId="0" fontId="25" fillId="9" borderId="8" xfId="0" applyFont="1" applyFill="1" applyBorder="1" applyAlignment="1" applyProtection="1">
      <alignment horizontal="center" vertical="center" wrapText="1"/>
    </xf>
    <xf numFmtId="0" fontId="0" fillId="9" borderId="8" xfId="0" applyFont="1" applyFill="1" applyBorder="1" applyAlignment="1" applyProtection="1">
      <alignment vertical="center" wrapText="1"/>
    </xf>
    <xf numFmtId="0" fontId="0" fillId="15" borderId="13" xfId="0" applyFont="1" applyFill="1" applyBorder="1" applyProtection="1"/>
    <xf numFmtId="0" fontId="25" fillId="15" borderId="0" xfId="0" applyFont="1" applyFill="1" applyBorder="1" applyAlignment="1" applyProtection="1">
      <alignment horizontal="center" vertical="center" wrapText="1"/>
    </xf>
    <xf numFmtId="0" fontId="25" fillId="2" borderId="0" xfId="0" applyFont="1" applyFill="1" applyBorder="1" applyAlignment="1" applyProtection="1">
      <alignment horizontal="center" vertical="center" wrapText="1"/>
    </xf>
    <xf numFmtId="0" fontId="0" fillId="16" borderId="8" xfId="0" applyFill="1" applyBorder="1" applyAlignment="1" applyProtection="1">
      <alignment horizontal="center" vertical="center"/>
    </xf>
    <xf numFmtId="0" fontId="0" fillId="15" borderId="15" xfId="0" applyFont="1" applyFill="1" applyBorder="1" applyProtection="1"/>
    <xf numFmtId="0" fontId="27" fillId="15" borderId="0" xfId="0" applyFont="1" applyFill="1" applyBorder="1" applyAlignment="1" applyProtection="1">
      <alignment horizontal="center" vertical="center" wrapText="1"/>
    </xf>
    <xf numFmtId="0" fontId="0" fillId="15" borderId="0" xfId="0" applyFont="1" applyFill="1" applyBorder="1" applyAlignment="1" applyProtection="1">
      <alignment vertical="center" wrapText="1"/>
    </xf>
    <xf numFmtId="0" fontId="0" fillId="2" borderId="4" xfId="0" applyFill="1" applyBorder="1" applyAlignment="1" applyProtection="1">
      <alignment vertical="center" wrapText="1"/>
    </xf>
    <xf numFmtId="0" fontId="14" fillId="2" borderId="0" xfId="0" applyFont="1" applyFill="1" applyBorder="1" applyAlignment="1" applyProtection="1">
      <alignment vertical="center" wrapText="1"/>
    </xf>
    <xf numFmtId="0" fontId="0" fillId="2" borderId="0" xfId="0" applyFill="1" applyBorder="1" applyAlignment="1" applyProtection="1">
      <alignment horizontal="center" vertical="center"/>
    </xf>
    <xf numFmtId="0" fontId="0" fillId="2" borderId="0" xfId="0" applyFill="1" applyBorder="1" applyAlignment="1" applyProtection="1">
      <alignment horizontal="center"/>
    </xf>
    <xf numFmtId="0" fontId="31" fillId="15" borderId="0" xfId="0" applyFont="1" applyFill="1" applyBorder="1" applyAlignment="1" applyProtection="1">
      <alignment vertical="center" wrapText="1"/>
    </xf>
    <xf numFmtId="0" fontId="31" fillId="15" borderId="0" xfId="0" applyFont="1" applyFill="1" applyBorder="1" applyAlignment="1" applyProtection="1">
      <alignment horizontal="center" vertical="center" wrapText="1"/>
    </xf>
    <xf numFmtId="0" fontId="31" fillId="2" borderId="0" xfId="0" applyFont="1" applyFill="1" applyBorder="1" applyAlignment="1" applyProtection="1">
      <alignment horizontal="center" vertical="center" wrapText="1"/>
    </xf>
    <xf numFmtId="0" fontId="0" fillId="9" borderId="6" xfId="0" applyFont="1" applyFill="1" applyBorder="1" applyAlignment="1" applyProtection="1">
      <alignment horizontal="left" vertical="center" wrapText="1"/>
    </xf>
    <xf numFmtId="0" fontId="29" fillId="15" borderId="0" xfId="0" applyFont="1" applyFill="1" applyBorder="1" applyAlignment="1" applyProtection="1">
      <alignment horizontal="center" vertical="center"/>
    </xf>
    <xf numFmtId="0" fontId="0" fillId="15" borderId="13" xfId="0" applyFill="1" applyBorder="1" applyProtection="1"/>
    <xf numFmtId="0" fontId="0" fillId="15" borderId="15" xfId="0" applyFill="1" applyBorder="1" applyProtection="1"/>
    <xf numFmtId="0" fontId="16" fillId="2" borderId="16" xfId="0" applyFont="1" applyFill="1" applyBorder="1" applyProtection="1"/>
    <xf numFmtId="0" fontId="0" fillId="2" borderId="4" xfId="0" applyFill="1" applyBorder="1" applyProtection="1"/>
    <xf numFmtId="0" fontId="0" fillId="2" borderId="8" xfId="0" applyFill="1" applyBorder="1" applyProtection="1"/>
    <xf numFmtId="0" fontId="0" fillId="2" borderId="5" xfId="0" applyFill="1" applyBorder="1" applyProtection="1"/>
    <xf numFmtId="0" fontId="14" fillId="2" borderId="0" xfId="0" applyFont="1" applyFill="1" applyBorder="1" applyProtection="1"/>
    <xf numFmtId="0" fontId="16" fillId="9" borderId="6" xfId="0" applyFont="1" applyFill="1" applyBorder="1" applyAlignment="1" applyProtection="1">
      <alignment vertical="center" wrapText="1"/>
    </xf>
    <xf numFmtId="0" fontId="0" fillId="2" borderId="11" xfId="0" applyFill="1" applyBorder="1" applyAlignment="1" applyProtection="1">
      <alignment vertical="center"/>
    </xf>
    <xf numFmtId="0" fontId="0" fillId="2" borderId="12" xfId="0" applyFill="1" applyBorder="1" applyAlignment="1" applyProtection="1">
      <alignment vertical="center"/>
    </xf>
    <xf numFmtId="0" fontId="0" fillId="9" borderId="6" xfId="0" applyFill="1" applyBorder="1" applyAlignment="1" applyProtection="1">
      <alignment vertical="center" wrapText="1"/>
    </xf>
    <xf numFmtId="0" fontId="0" fillId="2" borderId="0" xfId="0" applyFill="1" applyBorder="1" applyAlignment="1" applyProtection="1">
      <alignment vertical="center"/>
    </xf>
    <xf numFmtId="0" fontId="17" fillId="2" borderId="0" xfId="0" applyFont="1" applyFill="1" applyBorder="1" applyAlignment="1" applyProtection="1">
      <alignment vertical="center"/>
    </xf>
    <xf numFmtId="0" fontId="0" fillId="2" borderId="16" xfId="0" applyFill="1" applyBorder="1" applyAlignment="1" applyProtection="1">
      <alignment vertical="center"/>
    </xf>
    <xf numFmtId="0" fontId="27" fillId="15" borderId="0" xfId="0" applyFont="1" applyFill="1" applyBorder="1" applyAlignment="1" applyProtection="1">
      <alignment vertical="center" wrapText="1"/>
    </xf>
    <xf numFmtId="0" fontId="14" fillId="15" borderId="11" xfId="0" applyFont="1" applyFill="1" applyBorder="1" applyAlignment="1" applyProtection="1">
      <alignment vertical="center" wrapText="1"/>
    </xf>
    <xf numFmtId="0" fontId="0" fillId="15" borderId="0" xfId="0" applyFill="1" applyBorder="1" applyAlignment="1" applyProtection="1">
      <alignment vertical="center"/>
    </xf>
    <xf numFmtId="0" fontId="27" fillId="2" borderId="0" xfId="0" applyFont="1" applyFill="1" applyBorder="1" applyAlignment="1" applyProtection="1">
      <alignment vertical="center" wrapText="1"/>
    </xf>
    <xf numFmtId="0" fontId="17" fillId="2" borderId="0" xfId="0" applyFont="1" applyFill="1" applyBorder="1" applyAlignment="1" applyProtection="1">
      <alignment horizontal="center" vertical="center" wrapText="1"/>
    </xf>
    <xf numFmtId="0" fontId="29" fillId="2" borderId="0" xfId="0" applyFont="1" applyFill="1" applyBorder="1" applyAlignment="1" applyProtection="1">
      <alignment horizontal="center" vertical="center"/>
    </xf>
    <xf numFmtId="0" fontId="21" fillId="15" borderId="13" xfId="0" applyFont="1" applyFill="1" applyBorder="1" applyAlignment="1" applyProtection="1">
      <alignment horizontal="center" vertical="center"/>
    </xf>
    <xf numFmtId="0" fontId="17" fillId="2" borderId="28" xfId="0" applyFont="1" applyFill="1" applyBorder="1" applyProtection="1"/>
    <xf numFmtId="0" fontId="0" fillId="2" borderId="0" xfId="0" applyFill="1" applyBorder="1" applyAlignment="1" applyProtection="1">
      <alignment horizontal="center" wrapText="1"/>
    </xf>
    <xf numFmtId="0" fontId="0" fillId="15" borderId="9" xfId="0" applyFill="1" applyBorder="1" applyProtection="1"/>
    <xf numFmtId="0" fontId="14" fillId="11" borderId="7" xfId="0" applyFont="1" applyFill="1" applyBorder="1" applyAlignment="1" applyProtection="1">
      <alignment horizontal="center" vertical="center"/>
    </xf>
    <xf numFmtId="0" fontId="0" fillId="8" borderId="40" xfId="0" applyFill="1" applyBorder="1" applyProtection="1"/>
    <xf numFmtId="0" fontId="14" fillId="8" borderId="11" xfId="0" applyFont="1" applyFill="1" applyBorder="1" applyAlignment="1" applyProtection="1">
      <alignment horizontal="center" vertical="center" wrapText="1"/>
    </xf>
    <xf numFmtId="0" fontId="14" fillId="8" borderId="12" xfId="0" applyFont="1" applyFill="1" applyBorder="1" applyAlignment="1" applyProtection="1">
      <alignment horizontal="center" vertical="center" wrapText="1"/>
    </xf>
    <xf numFmtId="0" fontId="14" fillId="8" borderId="41" xfId="0" applyFont="1" applyFill="1" applyBorder="1" applyProtection="1"/>
    <xf numFmtId="165" fontId="0" fillId="8" borderId="11" xfId="0" applyNumberFormat="1" applyFill="1" applyBorder="1" applyAlignment="1" applyProtection="1">
      <alignment horizontal="center" vertical="center" wrapText="1"/>
    </xf>
    <xf numFmtId="165" fontId="0" fillId="8" borderId="12" xfId="0" applyNumberFormat="1" applyFill="1" applyBorder="1" applyAlignment="1" applyProtection="1">
      <alignment horizontal="center" vertical="center" wrapText="1"/>
    </xf>
    <xf numFmtId="0" fontId="14" fillId="15" borderId="11" xfId="0" applyFont="1" applyFill="1" applyBorder="1" applyProtection="1"/>
    <xf numFmtId="165" fontId="0" fillId="8" borderId="16" xfId="0" applyNumberFormat="1" applyFill="1" applyBorder="1" applyAlignment="1" applyProtection="1">
      <alignment horizontal="center" vertical="center" wrapText="1"/>
    </xf>
    <xf numFmtId="165" fontId="0" fillId="8" borderId="17" xfId="0" applyNumberFormat="1" applyFill="1" applyBorder="1" applyAlignment="1" applyProtection="1">
      <alignment horizontal="center" vertical="center" wrapText="1"/>
    </xf>
    <xf numFmtId="0" fontId="14" fillId="15" borderId="16" xfId="0" applyFont="1" applyFill="1" applyBorder="1" applyProtection="1"/>
    <xf numFmtId="0" fontId="0" fillId="9" borderId="14" xfId="0" applyFill="1" applyBorder="1" applyAlignment="1" applyProtection="1">
      <alignment horizontal="left" vertical="center"/>
    </xf>
    <xf numFmtId="0" fontId="0" fillId="16" borderId="17" xfId="0" applyFill="1" applyBorder="1" applyAlignment="1" applyProtection="1">
      <alignment vertical="center" wrapText="1"/>
    </xf>
    <xf numFmtId="6" fontId="0" fillId="16" borderId="0" xfId="0" applyNumberFormat="1" applyFill="1" applyBorder="1" applyProtection="1"/>
    <xf numFmtId="6" fontId="0" fillId="9" borderId="0" xfId="0" applyNumberFormat="1" applyFill="1" applyBorder="1" applyProtection="1"/>
    <xf numFmtId="0" fontId="14" fillId="9" borderId="14" xfId="0" applyFont="1" applyFill="1" applyBorder="1" applyAlignment="1" applyProtection="1">
      <alignment horizontal="left" vertical="center"/>
    </xf>
    <xf numFmtId="0" fontId="0" fillId="16" borderId="7" xfId="0" applyFill="1" applyBorder="1" applyAlignment="1" applyProtection="1">
      <alignment vertical="center" wrapText="1"/>
    </xf>
    <xf numFmtId="0" fontId="0" fillId="15" borderId="8" xfId="0" applyFill="1" applyBorder="1" applyAlignment="1" applyProtection="1">
      <alignment vertical="center" wrapText="1"/>
    </xf>
    <xf numFmtId="6" fontId="0" fillId="15" borderId="0" xfId="0" applyNumberFormat="1" applyFill="1" applyBorder="1" applyProtection="1"/>
    <xf numFmtId="5" fontId="0" fillId="9" borderId="0" xfId="2" applyNumberFormat="1" applyFont="1" applyFill="1" applyBorder="1" applyAlignment="1" applyProtection="1">
      <alignment wrapText="1"/>
    </xf>
    <xf numFmtId="0" fontId="0" fillId="9" borderId="15" xfId="0" applyFill="1" applyBorder="1" applyAlignment="1" applyProtection="1">
      <alignment vertical="center" wrapText="1"/>
    </xf>
    <xf numFmtId="0" fontId="14" fillId="9" borderId="17" xfId="0" applyFont="1" applyFill="1" applyBorder="1" applyAlignment="1" applyProtection="1">
      <alignment horizontal="left" vertical="center"/>
    </xf>
    <xf numFmtId="6" fontId="14" fillId="2" borderId="16" xfId="0" applyNumberFormat="1" applyFont="1" applyFill="1" applyBorder="1" applyProtection="1"/>
    <xf numFmtId="0" fontId="0" fillId="11" borderId="16" xfId="0" applyFill="1" applyBorder="1" applyProtection="1"/>
    <xf numFmtId="165" fontId="14" fillId="11" borderId="16" xfId="0" applyNumberFormat="1" applyFont="1" applyFill="1" applyBorder="1" applyProtection="1"/>
    <xf numFmtId="0" fontId="14" fillId="11" borderId="16" xfId="0" applyFont="1" applyFill="1" applyBorder="1" applyAlignment="1" applyProtection="1">
      <alignment horizontal="center" wrapText="1"/>
    </xf>
    <xf numFmtId="0" fontId="14" fillId="15" borderId="0" xfId="0" applyFont="1" applyFill="1" applyBorder="1" applyAlignment="1" applyProtection="1">
      <alignment horizontal="center"/>
    </xf>
    <xf numFmtId="0" fontId="14" fillId="9" borderId="0" xfId="0" applyFont="1" applyFill="1" applyBorder="1" applyAlignment="1" applyProtection="1">
      <alignment vertical="center" wrapText="1"/>
    </xf>
    <xf numFmtId="0" fontId="27" fillId="9" borderId="0" xfId="0" applyFont="1" applyFill="1" applyBorder="1" applyProtection="1"/>
    <xf numFmtId="0" fontId="0" fillId="9" borderId="0" xfId="0" applyFill="1" applyBorder="1" applyAlignment="1" applyProtection="1">
      <alignment horizontal="center" wrapText="1"/>
    </xf>
    <xf numFmtId="165" fontId="21" fillId="11" borderId="8" xfId="0" applyNumberFormat="1" applyFont="1" applyFill="1" applyBorder="1" applyAlignment="1" applyProtection="1">
      <alignment horizontal="center"/>
    </xf>
    <xf numFmtId="0" fontId="14" fillId="3" borderId="8" xfId="0" applyFont="1"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6" fontId="0" fillId="2" borderId="0" xfId="0" applyNumberFormat="1" applyFill="1" applyBorder="1" applyProtection="1"/>
    <xf numFmtId="0" fontId="14" fillId="9" borderId="8" xfId="0" applyFont="1" applyFill="1" applyBorder="1" applyAlignment="1" applyProtection="1">
      <alignment horizontal="center" vertical="center"/>
    </xf>
    <xf numFmtId="0" fontId="14" fillId="9" borderId="8" xfId="0" applyFont="1" applyFill="1" applyBorder="1" applyAlignment="1" applyProtection="1">
      <alignment horizontal="center" vertical="center" wrapText="1"/>
    </xf>
    <xf numFmtId="0" fontId="27" fillId="9" borderId="8" xfId="0" applyFont="1" applyFill="1" applyBorder="1" applyAlignment="1" applyProtection="1">
      <alignment horizontal="center" vertical="center" wrapText="1"/>
    </xf>
    <xf numFmtId="0" fontId="0" fillId="15" borderId="0" xfId="0" applyFill="1" applyBorder="1" applyAlignment="1" applyProtection="1">
      <alignment horizontal="center"/>
    </xf>
    <xf numFmtId="0" fontId="0" fillId="2" borderId="0" xfId="0" applyFill="1" applyBorder="1" applyAlignment="1" applyProtection="1">
      <alignment horizontal="center" vertical="center" wrapText="1"/>
    </xf>
    <xf numFmtId="0" fontId="14" fillId="9" borderId="13" xfId="0" applyFont="1" applyFill="1" applyBorder="1" applyAlignment="1" applyProtection="1">
      <alignment horizontal="center" vertical="center"/>
    </xf>
    <xf numFmtId="0" fontId="0" fillId="15" borderId="7" xfId="0" applyFill="1" applyBorder="1" applyAlignment="1" applyProtection="1">
      <alignment horizontal="right" wrapText="1"/>
    </xf>
    <xf numFmtId="0" fontId="14" fillId="2" borderId="0" xfId="0" applyFont="1" applyFill="1" applyBorder="1" applyAlignment="1" applyProtection="1">
      <alignment horizontal="center" vertical="center" wrapText="1"/>
    </xf>
    <xf numFmtId="0" fontId="0" fillId="16" borderId="6" xfId="0" applyFill="1" applyBorder="1" applyAlignment="1" applyProtection="1">
      <alignment vertical="center" wrapText="1"/>
    </xf>
    <xf numFmtId="0" fontId="0" fillId="16" borderId="6" xfId="0" applyFont="1" applyFill="1" applyBorder="1" applyAlignment="1" applyProtection="1">
      <alignment vertical="center" wrapText="1"/>
    </xf>
    <xf numFmtId="0" fontId="27" fillId="9" borderId="8" xfId="0" applyFont="1" applyFill="1" applyBorder="1" applyAlignment="1" applyProtection="1">
      <alignment horizontal="center" vertical="center" wrapText="1"/>
    </xf>
    <xf numFmtId="0" fontId="0" fillId="15" borderId="0" xfId="0" applyFill="1" applyAlignment="1">
      <alignment vertical="top" wrapText="1"/>
    </xf>
    <xf numFmtId="0" fontId="0" fillId="15" borderId="0" xfId="0" applyFill="1" applyAlignment="1">
      <alignment wrapText="1"/>
    </xf>
    <xf numFmtId="0" fontId="0" fillId="15" borderId="14" xfId="0" applyFill="1" applyBorder="1"/>
    <xf numFmtId="0" fontId="0" fillId="15" borderId="27" xfId="0" applyFill="1" applyBorder="1"/>
    <xf numFmtId="0" fontId="14" fillId="18" borderId="10" xfId="0" applyFont="1" applyFill="1" applyBorder="1" applyAlignment="1">
      <alignment horizontal="center"/>
    </xf>
    <xf numFmtId="0" fontId="14" fillId="18" borderId="11" xfId="0" applyFont="1" applyFill="1" applyBorder="1" applyAlignment="1">
      <alignment horizontal="center"/>
    </xf>
    <xf numFmtId="0" fontId="0" fillId="18" borderId="11" xfId="0" applyFill="1" applyBorder="1"/>
    <xf numFmtId="0" fontId="0" fillId="18" borderId="12" xfId="0" applyFill="1" applyBorder="1"/>
    <xf numFmtId="0" fontId="0" fillId="18" borderId="13" xfId="0" applyFill="1" applyBorder="1"/>
    <xf numFmtId="0" fontId="0" fillId="18" borderId="0" xfId="0" applyFill="1" applyBorder="1"/>
    <xf numFmtId="0" fontId="0" fillId="18" borderId="14" xfId="0" applyFill="1" applyBorder="1"/>
    <xf numFmtId="0" fontId="0" fillId="18" borderId="27" xfId="0" applyFill="1" applyBorder="1"/>
    <xf numFmtId="0" fontId="0" fillId="18" borderId="6" xfId="0" applyFill="1" applyBorder="1"/>
    <xf numFmtId="0" fontId="0" fillId="18" borderId="9" xfId="0" applyFill="1" applyBorder="1"/>
    <xf numFmtId="0" fontId="0" fillId="18" borderId="10" xfId="0" applyFill="1" applyBorder="1"/>
    <xf numFmtId="0" fontId="0" fillId="18" borderId="13" xfId="0" applyFill="1" applyBorder="1" applyAlignment="1">
      <alignment horizontal="center"/>
    </xf>
    <xf numFmtId="0" fontId="0" fillId="18" borderId="0" xfId="0" applyFill="1" applyBorder="1" applyAlignment="1">
      <alignment horizontal="center"/>
    </xf>
    <xf numFmtId="0" fontId="0" fillId="18" borderId="14" xfId="0" applyFill="1" applyBorder="1" applyAlignment="1">
      <alignment horizontal="center"/>
    </xf>
    <xf numFmtId="0" fontId="0" fillId="18" borderId="15" xfId="0" applyFill="1" applyBorder="1" applyAlignment="1">
      <alignment horizontal="center"/>
    </xf>
    <xf numFmtId="0" fontId="0" fillId="18" borderId="16" xfId="0" applyFill="1" applyBorder="1" applyAlignment="1">
      <alignment horizontal="center"/>
    </xf>
    <xf numFmtId="16" fontId="0" fillId="18" borderId="16" xfId="0" applyNumberFormat="1" applyFill="1" applyBorder="1" applyAlignment="1">
      <alignment horizontal="center"/>
    </xf>
    <xf numFmtId="0" fontId="0" fillId="18" borderId="17" xfId="0" applyFill="1" applyBorder="1" applyAlignment="1">
      <alignment horizontal="center"/>
    </xf>
    <xf numFmtId="0" fontId="0" fillId="18" borderId="15" xfId="0" applyFill="1" applyBorder="1"/>
    <xf numFmtId="0" fontId="0" fillId="18" borderId="16" xfId="0" applyFill="1" applyBorder="1"/>
    <xf numFmtId="0" fontId="0" fillId="18" borderId="6" xfId="0" applyFill="1" applyBorder="1" applyAlignment="1">
      <alignment horizontal="center"/>
    </xf>
    <xf numFmtId="0" fontId="0" fillId="18" borderId="9" xfId="0" applyFill="1" applyBorder="1" applyAlignment="1">
      <alignment horizontal="center"/>
    </xf>
    <xf numFmtId="0" fontId="0" fillId="18" borderId="7" xfId="0" applyFill="1" applyBorder="1" applyAlignment="1">
      <alignment horizontal="center"/>
    </xf>
    <xf numFmtId="0" fontId="0" fillId="18" borderId="0" xfId="0" applyFill="1"/>
    <xf numFmtId="0" fontId="0" fillId="18" borderId="13" xfId="0" applyFill="1" applyBorder="1" applyAlignment="1">
      <alignment horizontal="left" wrapText="1"/>
    </xf>
    <xf numFmtId="0" fontId="0" fillId="18" borderId="0" xfId="0" applyFill="1" applyBorder="1" applyAlignment="1">
      <alignment horizontal="left" wrapText="1"/>
    </xf>
    <xf numFmtId="0" fontId="0" fillId="18" borderId="14" xfId="0" applyFill="1" applyBorder="1" applyAlignment="1">
      <alignment horizontal="left" wrapText="1"/>
    </xf>
    <xf numFmtId="0" fontId="0" fillId="18" borderId="17" xfId="0" applyFill="1" applyBorder="1"/>
    <xf numFmtId="0" fontId="0" fillId="15" borderId="27" xfId="0" applyFill="1" applyBorder="1" applyAlignment="1">
      <alignment wrapText="1"/>
    </xf>
    <xf numFmtId="0" fontId="0" fillId="15" borderId="28" xfId="0" applyFill="1" applyBorder="1" applyAlignment="1">
      <alignment wrapText="1"/>
    </xf>
    <xf numFmtId="0" fontId="3" fillId="15" borderId="21" xfId="0" applyFont="1" applyFill="1" applyBorder="1" applyAlignment="1" applyProtection="1">
      <alignment horizontal="center"/>
    </xf>
    <xf numFmtId="164" fontId="3" fillId="15" borderId="22" xfId="0" applyNumberFormat="1" applyFont="1" applyFill="1" applyBorder="1" applyAlignment="1" applyProtection="1"/>
    <xf numFmtId="0" fontId="3" fillId="15" borderId="23" xfId="0" quotePrefix="1" applyFont="1" applyFill="1" applyBorder="1" applyAlignment="1" applyProtection="1">
      <alignment horizontal="left"/>
    </xf>
    <xf numFmtId="0" fontId="33" fillId="15" borderId="0" xfId="0" applyFont="1" applyFill="1"/>
    <xf numFmtId="0" fontId="0" fillId="18" borderId="7" xfId="0" applyFill="1" applyBorder="1"/>
    <xf numFmtId="0" fontId="0" fillId="18" borderId="6" xfId="0" applyFill="1" applyBorder="1" applyAlignment="1"/>
    <xf numFmtId="0" fontId="0" fillId="18" borderId="9" xfId="0" applyFill="1" applyBorder="1" applyAlignment="1"/>
    <xf numFmtId="0" fontId="0" fillId="18" borderId="7" xfId="0" applyFill="1" applyBorder="1" applyAlignment="1"/>
    <xf numFmtId="0" fontId="0" fillId="18" borderId="0" xfId="0" applyFill="1" applyBorder="1" applyAlignment="1">
      <alignment vertical="center"/>
    </xf>
    <xf numFmtId="0" fontId="27" fillId="15" borderId="8" xfId="0" applyFont="1" applyFill="1" applyBorder="1" applyAlignment="1">
      <alignment horizontal="center"/>
    </xf>
    <xf numFmtId="0" fontId="27" fillId="15" borderId="8" xfId="0" applyFont="1" applyFill="1" applyBorder="1" applyAlignment="1">
      <alignment horizontal="center"/>
    </xf>
    <xf numFmtId="0" fontId="0" fillId="15" borderId="12" xfId="0" applyFill="1" applyBorder="1" applyAlignment="1">
      <alignment wrapText="1"/>
    </xf>
    <xf numFmtId="0" fontId="0" fillId="15" borderId="14" xfId="0" applyFill="1" applyBorder="1" applyAlignment="1">
      <alignment wrapText="1"/>
    </xf>
    <xf numFmtId="0" fontId="0" fillId="15" borderId="17" xfId="0" applyFill="1" applyBorder="1" applyAlignment="1">
      <alignment wrapText="1"/>
    </xf>
    <xf numFmtId="0" fontId="0" fillId="15" borderId="0" xfId="0" applyFill="1" applyBorder="1" applyAlignment="1">
      <alignment wrapText="1"/>
    </xf>
    <xf numFmtId="0" fontId="27" fillId="15" borderId="0" xfId="0" applyFont="1" applyFill="1" applyBorder="1" applyAlignment="1">
      <alignment horizontal="center"/>
    </xf>
    <xf numFmtId="0" fontId="14" fillId="16" borderId="0" xfId="0" applyFont="1" applyFill="1" applyBorder="1" applyProtection="1"/>
    <xf numFmtId="0" fontId="36" fillId="16" borderId="6" xfId="0" applyFont="1" applyFill="1" applyBorder="1" applyAlignment="1" applyProtection="1">
      <alignment horizontal="center" wrapText="1"/>
    </xf>
    <xf numFmtId="0" fontId="36" fillId="16" borderId="8" xfId="0" applyFont="1" applyFill="1" applyBorder="1" applyAlignment="1" applyProtection="1">
      <alignment horizontal="center" wrapText="1"/>
    </xf>
    <xf numFmtId="0" fontId="27" fillId="15" borderId="7" xfId="0" applyFont="1" applyFill="1" applyBorder="1" applyAlignment="1">
      <alignment horizontal="center"/>
    </xf>
    <xf numFmtId="0" fontId="27" fillId="15" borderId="28" xfId="0" applyFont="1" applyFill="1" applyBorder="1" applyAlignment="1">
      <alignment horizontal="center" vertical="center"/>
    </xf>
    <xf numFmtId="0" fontId="25" fillId="15" borderId="8" xfId="0" applyFont="1" applyFill="1" applyBorder="1" applyAlignment="1">
      <alignment horizontal="left" wrapText="1"/>
    </xf>
    <xf numFmtId="0" fontId="0" fillId="15" borderId="25" xfId="0" applyFill="1" applyBorder="1" applyAlignment="1">
      <alignment wrapText="1"/>
    </xf>
    <xf numFmtId="0" fontId="12" fillId="15" borderId="14" xfId="1" applyFill="1" applyBorder="1" applyAlignment="1" applyProtection="1"/>
    <xf numFmtId="0" fontId="12" fillId="4" borderId="14" xfId="1" applyFill="1" applyBorder="1" applyAlignment="1" applyProtection="1"/>
    <xf numFmtId="0" fontId="25" fillId="16" borderId="8" xfId="0" applyFont="1" applyFill="1" applyBorder="1" applyAlignment="1" applyProtection="1">
      <alignment horizontal="center" vertical="center" wrapText="1"/>
    </xf>
    <xf numFmtId="0" fontId="0" fillId="16" borderId="8" xfId="0" applyFont="1" applyFill="1" applyBorder="1" applyAlignment="1" applyProtection="1">
      <alignment horizontal="left" vertical="center" wrapText="1"/>
    </xf>
    <xf numFmtId="0" fontId="0" fillId="16" borderId="6" xfId="0" applyFont="1" applyFill="1" applyBorder="1" applyAlignment="1" applyProtection="1">
      <alignment horizontal="left" vertical="center" wrapText="1"/>
    </xf>
    <xf numFmtId="0" fontId="0" fillId="16" borderId="8" xfId="0" applyFont="1" applyFill="1" applyBorder="1" applyAlignment="1" applyProtection="1">
      <alignment horizontal="center" vertical="center" wrapText="1"/>
    </xf>
    <xf numFmtId="0" fontId="16" fillId="16" borderId="6" xfId="0" applyFont="1" applyFill="1" applyBorder="1" applyAlignment="1" applyProtection="1">
      <alignment wrapText="1"/>
    </xf>
    <xf numFmtId="0" fontId="27" fillId="16" borderId="8" xfId="0" applyFont="1" applyFill="1" applyBorder="1" applyAlignment="1" applyProtection="1">
      <alignment horizontal="center" vertical="center" wrapText="1"/>
    </xf>
    <xf numFmtId="0" fontId="27" fillId="16" borderId="8" xfId="0" applyFont="1" applyFill="1" applyBorder="1" applyAlignment="1" applyProtection="1">
      <alignment horizontal="center" vertical="center"/>
    </xf>
    <xf numFmtId="0" fontId="12" fillId="15" borderId="27" xfId="1" applyFill="1" applyBorder="1" applyAlignment="1" applyProtection="1">
      <alignment wrapText="1"/>
    </xf>
    <xf numFmtId="0" fontId="25" fillId="15" borderId="8" xfId="0" applyFont="1" applyFill="1" applyBorder="1" applyAlignment="1" applyProtection="1">
      <alignment horizontal="center" vertical="center" wrapText="1"/>
    </xf>
    <xf numFmtId="0" fontId="0" fillId="15" borderId="6" xfId="0" applyFont="1" applyFill="1" applyBorder="1" applyAlignment="1" applyProtection="1">
      <alignment vertical="center" wrapText="1"/>
    </xf>
    <xf numFmtId="0" fontId="14" fillId="15" borderId="8" xfId="0" applyNumberFormat="1" applyFont="1" applyFill="1" applyBorder="1" applyAlignment="1" applyProtection="1">
      <alignment horizontal="center" vertical="center"/>
      <protection locked="0"/>
    </xf>
    <xf numFmtId="0" fontId="0" fillId="15" borderId="8" xfId="0" applyFont="1" applyFill="1" applyBorder="1" applyAlignment="1" applyProtection="1">
      <alignment horizontal="center" vertical="center"/>
    </xf>
    <xf numFmtId="0" fontId="0" fillId="15" borderId="6" xfId="0" applyFont="1" applyFill="1" applyBorder="1" applyAlignment="1" applyProtection="1">
      <alignment horizontal="left" vertical="center" wrapText="1"/>
    </xf>
    <xf numFmtId="0" fontId="0" fillId="15" borderId="8" xfId="0" applyFill="1" applyBorder="1" applyAlignment="1" applyProtection="1">
      <alignment horizontal="center" vertical="center"/>
      <protection locked="0"/>
    </xf>
    <xf numFmtId="0" fontId="27" fillId="15" borderId="8" xfId="0" applyFont="1" applyFill="1" applyBorder="1" applyAlignment="1" applyProtection="1">
      <alignment horizontal="center" vertical="center" wrapText="1"/>
    </xf>
    <xf numFmtId="0" fontId="0" fillId="15" borderId="8" xfId="0" applyFont="1" applyFill="1" applyBorder="1" applyAlignment="1" applyProtection="1">
      <alignment vertical="center" wrapText="1"/>
    </xf>
    <xf numFmtId="0" fontId="0" fillId="15" borderId="7" xfId="0" applyFill="1" applyBorder="1" applyAlignment="1" applyProtection="1">
      <alignment horizontal="center" vertical="center"/>
      <protection locked="0"/>
    </xf>
    <xf numFmtId="165" fontId="0" fillId="8" borderId="0" xfId="0" applyNumberFormat="1" applyFill="1" applyBorder="1" applyAlignment="1" applyProtection="1">
      <alignment horizontal="center" vertical="center" wrapText="1"/>
    </xf>
    <xf numFmtId="165" fontId="0" fillId="8" borderId="14" xfId="0" applyNumberFormat="1" applyFill="1" applyBorder="1" applyAlignment="1" applyProtection="1">
      <alignment horizontal="center" vertical="center" wrapText="1"/>
    </xf>
    <xf numFmtId="0" fontId="14" fillId="8" borderId="42" xfId="0" applyFont="1" applyFill="1" applyBorder="1" applyAlignment="1" applyProtection="1">
      <alignment vertical="center"/>
    </xf>
    <xf numFmtId="0" fontId="14" fillId="8" borderId="41" xfId="0" applyFont="1" applyFill="1" applyBorder="1" applyAlignment="1" applyProtection="1">
      <alignment vertical="center"/>
    </xf>
    <xf numFmtId="0" fontId="0" fillId="15" borderId="6" xfId="0" applyFill="1" applyBorder="1" applyAlignment="1" applyProtection="1">
      <alignment vertical="center" wrapText="1"/>
    </xf>
    <xf numFmtId="0" fontId="0" fillId="15" borderId="25" xfId="0" applyFill="1" applyBorder="1" applyAlignment="1">
      <alignment horizontal="center"/>
    </xf>
    <xf numFmtId="0" fontId="0" fillId="15" borderId="27" xfId="0" applyFill="1" applyBorder="1" applyAlignment="1">
      <alignment horizontal="center" vertical="center"/>
    </xf>
    <xf numFmtId="0" fontId="0" fillId="15" borderId="27" xfId="0" applyFill="1" applyBorder="1" applyAlignment="1">
      <alignment horizontal="center"/>
    </xf>
    <xf numFmtId="0" fontId="0" fillId="15" borderId="14" xfId="0" applyFill="1" applyBorder="1" applyAlignment="1">
      <alignment horizontal="center"/>
    </xf>
    <xf numFmtId="0" fontId="0" fillId="15" borderId="28" xfId="0" applyFill="1" applyBorder="1" applyAlignment="1">
      <alignment horizontal="center" vertical="center"/>
    </xf>
    <xf numFmtId="0" fontId="20" fillId="3" borderId="8" xfId="0" applyFont="1" applyFill="1" applyBorder="1" applyProtection="1">
      <protection locked="0"/>
    </xf>
    <xf numFmtId="0" fontId="27" fillId="15" borderId="0" xfId="0" applyFont="1" applyFill="1" applyBorder="1" applyAlignment="1"/>
    <xf numFmtId="0" fontId="14" fillId="9" borderId="8" xfId="0" applyFont="1" applyFill="1" applyBorder="1" applyAlignment="1" applyProtection="1">
      <alignment wrapText="1"/>
    </xf>
    <xf numFmtId="165" fontId="14" fillId="11" borderId="12" xfId="0" applyNumberFormat="1" applyFont="1" applyFill="1" applyBorder="1" applyAlignment="1" applyProtection="1">
      <alignment horizontal="center" vertical="center"/>
    </xf>
    <xf numFmtId="165" fontId="14" fillId="11" borderId="17" xfId="0" applyNumberFormat="1" applyFont="1" applyFill="1" applyBorder="1" applyAlignment="1" applyProtection="1">
      <alignment horizontal="center" vertical="center"/>
    </xf>
    <xf numFmtId="0" fontId="16" fillId="2" borderId="8" xfId="0" applyFont="1" applyFill="1" applyBorder="1" applyProtection="1"/>
    <xf numFmtId="0" fontId="14" fillId="8" borderId="28" xfId="0" applyFont="1" applyFill="1" applyBorder="1" applyAlignment="1" applyProtection="1">
      <alignment wrapText="1"/>
    </xf>
    <xf numFmtId="0" fontId="14" fillId="16" borderId="28" xfId="0" applyFont="1" applyFill="1" applyBorder="1" applyAlignment="1" applyProtection="1">
      <alignment wrapText="1"/>
    </xf>
    <xf numFmtId="0" fontId="0" fillId="18" borderId="0" xfId="0" applyFill="1" applyBorder="1" applyProtection="1"/>
    <xf numFmtId="0" fontId="0" fillId="15" borderId="17" xfId="0" applyFill="1" applyBorder="1"/>
    <xf numFmtId="0" fontId="0" fillId="15" borderId="12" xfId="0" applyFill="1" applyBorder="1"/>
    <xf numFmtId="0" fontId="0" fillId="18" borderId="6" xfId="0" applyFill="1" applyBorder="1" applyAlignment="1" applyProtection="1">
      <alignment wrapText="1"/>
    </xf>
    <xf numFmtId="0" fontId="0" fillId="15" borderId="6" xfId="0" applyFill="1" applyBorder="1" applyAlignment="1" applyProtection="1">
      <alignment horizontal="center" vertical="center"/>
    </xf>
    <xf numFmtId="0" fontId="0" fillId="15" borderId="8" xfId="0" applyFill="1" applyBorder="1" applyAlignment="1" applyProtection="1">
      <alignment horizontal="center" vertical="center" wrapText="1"/>
    </xf>
    <xf numFmtId="0" fontId="0" fillId="18" borderId="9" xfId="0" applyFill="1" applyBorder="1" applyAlignment="1" applyProtection="1">
      <alignment horizontal="center" vertical="center" wrapText="1"/>
    </xf>
    <xf numFmtId="0" fontId="0" fillId="15" borderId="7" xfId="0" applyFill="1" applyBorder="1" applyAlignment="1" applyProtection="1">
      <alignment vertical="center" wrapText="1"/>
    </xf>
    <xf numFmtId="0" fontId="0" fillId="15" borderId="8" xfId="0" applyFill="1" applyBorder="1" applyAlignment="1" applyProtection="1">
      <alignment horizontal="center" wrapText="1"/>
    </xf>
    <xf numFmtId="0" fontId="14" fillId="18" borderId="9" xfId="0" applyFont="1" applyFill="1" applyBorder="1" applyAlignment="1">
      <alignment horizontal="center"/>
    </xf>
    <xf numFmtId="0" fontId="14" fillId="15" borderId="8" xfId="0" applyFont="1" applyFill="1" applyBorder="1" applyAlignment="1">
      <alignment horizontal="center" vertical="center"/>
    </xf>
    <xf numFmtId="0" fontId="14" fillId="15" borderId="25" xfId="0" applyFont="1" applyFill="1" applyBorder="1" applyAlignment="1">
      <alignment horizontal="center" vertical="center"/>
    </xf>
    <xf numFmtId="0" fontId="14" fillId="15" borderId="27" xfId="0" applyFont="1" applyFill="1" applyBorder="1" applyAlignment="1">
      <alignment horizontal="center" vertical="center"/>
    </xf>
    <xf numFmtId="0" fontId="14" fillId="15" borderId="28" xfId="0" applyFont="1" applyFill="1" applyBorder="1" applyAlignment="1">
      <alignment horizontal="center" vertical="center"/>
    </xf>
    <xf numFmtId="0" fontId="0" fillId="18" borderId="13" xfId="0" applyFill="1" applyBorder="1" applyAlignment="1">
      <alignment horizontal="left" wrapText="1"/>
    </xf>
    <xf numFmtId="0" fontId="0" fillId="18" borderId="0" xfId="0" applyFill="1" applyBorder="1" applyAlignment="1">
      <alignment horizontal="left" wrapText="1"/>
    </xf>
    <xf numFmtId="0" fontId="0" fillId="18" borderId="14" xfId="0" applyFill="1" applyBorder="1" applyAlignment="1">
      <alignment horizontal="left" wrapText="1"/>
    </xf>
    <xf numFmtId="0" fontId="0" fillId="18" borderId="13" xfId="0" applyFill="1" applyBorder="1" applyAlignment="1">
      <alignment horizontal="left"/>
    </xf>
    <xf numFmtId="0" fontId="0" fillId="18" borderId="0" xfId="0" applyFill="1" applyBorder="1" applyAlignment="1">
      <alignment horizontal="left"/>
    </xf>
    <xf numFmtId="0" fontId="0" fillId="18" borderId="14" xfId="0" applyFill="1" applyBorder="1" applyAlignment="1">
      <alignment horizontal="left"/>
    </xf>
    <xf numFmtId="0" fontId="0" fillId="18" borderId="13" xfId="0" applyFill="1" applyBorder="1" applyAlignment="1">
      <alignment horizontal="left" vertical="center"/>
    </xf>
    <xf numFmtId="0" fontId="0" fillId="18" borderId="0" xfId="0" applyFill="1" applyBorder="1" applyAlignment="1">
      <alignment horizontal="left" vertical="center"/>
    </xf>
    <xf numFmtId="0" fontId="0" fillId="18" borderId="14" xfId="0" applyFill="1" applyBorder="1" applyAlignment="1">
      <alignment horizontal="left" vertical="center"/>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2" fillId="9" borderId="6" xfId="0" applyFont="1" applyFill="1" applyBorder="1" applyAlignment="1" applyProtection="1">
      <alignment horizontal="center" vertical="center"/>
    </xf>
    <xf numFmtId="0" fontId="32" fillId="9" borderId="7" xfId="0" applyFont="1" applyFill="1" applyBorder="1" applyAlignment="1" applyProtection="1">
      <alignment horizontal="center" vertical="center"/>
    </xf>
    <xf numFmtId="0" fontId="35" fillId="0" borderId="6" xfId="0" applyFont="1" applyFill="1" applyBorder="1" applyAlignment="1" applyProtection="1">
      <alignment horizontal="center" vertical="center"/>
      <protection locked="0"/>
    </xf>
    <xf numFmtId="0" fontId="35" fillId="0" borderId="9" xfId="0" applyFont="1" applyFill="1" applyBorder="1" applyAlignment="1" applyProtection="1">
      <alignment horizontal="center" vertical="center"/>
      <protection locked="0"/>
    </xf>
    <xf numFmtId="0" fontId="35" fillId="0" borderId="7" xfId="0" applyFont="1" applyFill="1" applyBorder="1" applyAlignment="1" applyProtection="1">
      <alignment horizontal="center" vertical="center"/>
      <protection locked="0"/>
    </xf>
    <xf numFmtId="14" fontId="35" fillId="0" borderId="6" xfId="0" applyNumberFormat="1" applyFont="1" applyFill="1" applyBorder="1" applyAlignment="1" applyProtection="1">
      <alignment horizontal="center" vertical="center"/>
      <protection locked="0"/>
    </xf>
    <xf numFmtId="0" fontId="0" fillId="16" borderId="16" xfId="0" applyFill="1" applyBorder="1" applyAlignment="1" applyProtection="1">
      <alignment horizontal="center"/>
    </xf>
    <xf numFmtId="0" fontId="26" fillId="15" borderId="0" xfId="0" applyFont="1" applyFill="1" applyBorder="1" applyAlignment="1" applyProtection="1">
      <alignment horizontal="center" vertical="center" wrapText="1"/>
    </xf>
    <xf numFmtId="0" fontId="1" fillId="15" borderId="0" xfId="0" applyFont="1" applyFill="1" applyBorder="1" applyAlignment="1" applyProtection="1">
      <alignment horizontal="center" vertical="center" wrapText="1"/>
    </xf>
    <xf numFmtId="0" fontId="7" fillId="9" borderId="6" xfId="0" applyFont="1" applyFill="1" applyBorder="1" applyAlignment="1" applyProtection="1">
      <alignment horizontal="center" vertical="center"/>
    </xf>
    <xf numFmtId="0" fontId="7" fillId="9" borderId="7" xfId="0" applyFont="1" applyFill="1" applyBorder="1" applyAlignment="1" applyProtection="1">
      <alignment horizontal="center" vertical="center"/>
    </xf>
    <xf numFmtId="0" fontId="35" fillId="0" borderId="6" xfId="0" applyFont="1" applyBorder="1" applyAlignment="1" applyProtection="1">
      <alignment horizontal="center" vertical="center" wrapText="1"/>
      <protection locked="0"/>
    </xf>
    <xf numFmtId="0" fontId="35" fillId="0" borderId="9" xfId="0" applyFont="1" applyBorder="1" applyAlignment="1" applyProtection="1">
      <alignment horizontal="center" vertical="center" wrapText="1"/>
      <protection locked="0"/>
    </xf>
    <xf numFmtId="0" fontId="35" fillId="0" borderId="7" xfId="0" applyFont="1" applyBorder="1" applyAlignment="1" applyProtection="1">
      <alignment horizontal="center" vertical="center" wrapText="1"/>
      <protection locked="0"/>
    </xf>
    <xf numFmtId="0" fontId="27" fillId="9" borderId="10" xfId="0" applyFont="1" applyFill="1" applyBorder="1" applyAlignment="1" applyProtection="1">
      <alignment horizontal="center" vertical="center" wrapText="1"/>
    </xf>
    <xf numFmtId="0" fontId="27" fillId="9" borderId="11" xfId="0" applyFont="1" applyFill="1" applyBorder="1" applyAlignment="1" applyProtection="1">
      <alignment horizontal="center" vertical="center" wrapText="1"/>
    </xf>
    <xf numFmtId="0" fontId="27" fillId="9" borderId="12" xfId="0" applyFont="1" applyFill="1" applyBorder="1" applyAlignment="1" applyProtection="1">
      <alignment horizontal="center" vertical="center" wrapText="1"/>
    </xf>
    <xf numFmtId="0" fontId="27" fillId="9" borderId="13" xfId="0" applyFont="1" applyFill="1" applyBorder="1" applyAlignment="1" applyProtection="1">
      <alignment horizontal="center" vertical="center" wrapText="1"/>
    </xf>
    <xf numFmtId="0" fontId="27" fillId="9" borderId="0" xfId="0" applyFont="1" applyFill="1" applyBorder="1" applyAlignment="1" applyProtection="1">
      <alignment horizontal="center" vertical="center" wrapText="1"/>
    </xf>
    <xf numFmtId="0" fontId="27" fillId="9" borderId="14" xfId="0" applyFont="1" applyFill="1" applyBorder="1" applyAlignment="1" applyProtection="1">
      <alignment horizontal="center" vertical="center" wrapText="1"/>
    </xf>
    <xf numFmtId="0" fontId="27" fillId="9" borderId="15" xfId="0" applyFont="1" applyFill="1" applyBorder="1" applyAlignment="1" applyProtection="1">
      <alignment horizontal="center" vertical="center" wrapText="1"/>
    </xf>
    <xf numFmtId="0" fontId="27" fillId="9" borderId="16" xfId="0" applyFont="1" applyFill="1" applyBorder="1" applyAlignment="1" applyProtection="1">
      <alignment horizontal="center" vertical="center" wrapText="1"/>
    </xf>
    <xf numFmtId="0" fontId="27" fillId="9" borderId="17" xfId="0" applyFont="1" applyFill="1" applyBorder="1" applyAlignment="1" applyProtection="1">
      <alignment horizontal="center" vertical="center" wrapText="1"/>
    </xf>
    <xf numFmtId="0" fontId="0" fillId="15" borderId="0" xfId="0" applyFill="1" applyBorder="1" applyAlignment="1" applyProtection="1">
      <alignment horizontal="right"/>
    </xf>
    <xf numFmtId="0" fontId="7" fillId="9" borderId="6" xfId="0" applyFont="1" applyFill="1" applyBorder="1" applyAlignment="1" applyProtection="1">
      <alignment horizontal="center" vertical="center" wrapText="1"/>
    </xf>
    <xf numFmtId="0" fontId="7" fillId="9" borderId="9" xfId="0" applyFont="1" applyFill="1" applyBorder="1" applyAlignment="1" applyProtection="1">
      <alignment horizontal="center" vertical="center" wrapText="1"/>
    </xf>
    <xf numFmtId="0" fontId="4" fillId="0" borderId="0" xfId="0" applyFont="1" applyFill="1" applyAlignment="1">
      <alignment horizontal="left" vertical="top" wrapText="1"/>
    </xf>
    <xf numFmtId="0" fontId="27" fillId="9" borderId="6" xfId="0" applyFont="1" applyFill="1" applyBorder="1" applyAlignment="1" applyProtection="1">
      <alignment horizontal="center" vertical="center" wrapText="1"/>
    </xf>
    <xf numFmtId="0" fontId="27" fillId="9" borderId="9" xfId="0" applyFont="1" applyFill="1" applyBorder="1" applyAlignment="1" applyProtection="1">
      <alignment horizontal="center" vertical="center" wrapText="1"/>
    </xf>
    <xf numFmtId="0" fontId="27" fillId="9" borderId="7" xfId="0" applyFont="1" applyFill="1" applyBorder="1" applyAlignment="1" applyProtection="1">
      <alignment horizontal="center" vertical="center" wrapText="1"/>
    </xf>
    <xf numFmtId="0" fontId="25" fillId="14" borderId="16" xfId="0" applyFont="1" applyFill="1" applyBorder="1" applyAlignment="1" applyProtection="1">
      <alignment horizontal="center" vertical="center" wrapText="1"/>
    </xf>
    <xf numFmtId="0" fontId="16" fillId="15" borderId="0" xfId="0" applyFont="1" applyFill="1" applyBorder="1" applyAlignment="1" applyProtection="1">
      <alignment horizontal="right"/>
    </xf>
    <xf numFmtId="0" fontId="16" fillId="15" borderId="0" xfId="0" applyFont="1" applyFill="1" applyBorder="1" applyAlignment="1" applyProtection="1">
      <alignment horizontal="center"/>
    </xf>
    <xf numFmtId="0" fontId="14" fillId="15" borderId="6" xfId="0" applyFont="1" applyFill="1" applyBorder="1" applyAlignment="1" applyProtection="1">
      <alignment horizontal="left"/>
    </xf>
    <xf numFmtId="0" fontId="14" fillId="15" borderId="9" xfId="0" applyFont="1" applyFill="1" applyBorder="1" applyAlignment="1" applyProtection="1">
      <alignment horizontal="left"/>
    </xf>
    <xf numFmtId="0" fontId="14" fillId="15" borderId="7" xfId="0" applyFont="1" applyFill="1" applyBorder="1" applyAlignment="1" applyProtection="1">
      <alignment horizontal="left"/>
    </xf>
    <xf numFmtId="0" fontId="3" fillId="0" borderId="0" xfId="0" applyFont="1" applyFill="1" applyAlignment="1">
      <alignment horizontal="left" vertical="top" wrapText="1"/>
    </xf>
    <xf numFmtId="0" fontId="15" fillId="9" borderId="10" xfId="0" applyFont="1" applyFill="1" applyBorder="1" applyAlignment="1" applyProtection="1">
      <alignment horizontal="center" vertical="center" wrapText="1"/>
    </xf>
    <xf numFmtId="0" fontId="15" fillId="9" borderId="11" xfId="0" applyFont="1" applyFill="1" applyBorder="1" applyAlignment="1" applyProtection="1">
      <alignment horizontal="center" vertical="center" wrapText="1"/>
    </xf>
    <xf numFmtId="0" fontId="15" fillId="9" borderId="15" xfId="0" applyFont="1" applyFill="1" applyBorder="1" applyAlignment="1" applyProtection="1">
      <alignment horizontal="center" vertical="center" wrapText="1"/>
    </xf>
    <xf numFmtId="0" fontId="15" fillId="9" borderId="16" xfId="0" applyFont="1" applyFill="1" applyBorder="1" applyAlignment="1" applyProtection="1">
      <alignment horizontal="center" vertical="center" wrapText="1"/>
    </xf>
    <xf numFmtId="0" fontId="27" fillId="9" borderId="8" xfId="0" applyFont="1" applyFill="1" applyBorder="1" applyAlignment="1" applyProtection="1">
      <alignment horizontal="center" vertical="center" wrapText="1"/>
    </xf>
    <xf numFmtId="0" fontId="3" fillId="15" borderId="0" xfId="0" applyFont="1" applyFill="1" applyBorder="1" applyAlignment="1" applyProtection="1">
      <alignment horizontal="center" wrapText="1"/>
    </xf>
    <xf numFmtId="0" fontId="0" fillId="16" borderId="9" xfId="0" applyFill="1" applyBorder="1" applyAlignment="1" applyProtection="1">
      <alignment horizontal="center"/>
    </xf>
    <xf numFmtId="0" fontId="0" fillId="0" borderId="10"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0"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3" fillId="15" borderId="6" xfId="0" applyFont="1" applyFill="1" applyBorder="1" applyAlignment="1" applyProtection="1">
      <alignment horizontal="center" vertical="center" wrapText="1"/>
    </xf>
    <xf numFmtId="0" fontId="3" fillId="15" borderId="9" xfId="0" applyFont="1" applyFill="1" applyBorder="1" applyAlignment="1" applyProtection="1">
      <alignment horizontal="center" vertical="center" wrapText="1"/>
    </xf>
    <xf numFmtId="0" fontId="20" fillId="7" borderId="27" xfId="0" applyFont="1" applyFill="1" applyBorder="1" applyAlignment="1" applyProtection="1">
      <alignment horizontal="center" vertical="center" wrapText="1"/>
    </xf>
    <xf numFmtId="0" fontId="20" fillId="7" borderId="28" xfId="0" applyFont="1" applyFill="1" applyBorder="1" applyAlignment="1" applyProtection="1">
      <alignment horizontal="center" vertical="center" wrapText="1"/>
    </xf>
    <xf numFmtId="0" fontId="3" fillId="15" borderId="0" xfId="0" applyFont="1" applyFill="1" applyBorder="1" applyAlignment="1" applyProtection="1">
      <alignment horizontal="left"/>
    </xf>
    <xf numFmtId="0" fontId="7" fillId="15" borderId="21" xfId="0" applyFont="1" applyFill="1" applyBorder="1" applyAlignment="1" applyProtection="1">
      <alignment horizontal="center" vertical="center"/>
    </xf>
    <xf numFmtId="0" fontId="7" fillId="15" borderId="22" xfId="0" applyFont="1" applyFill="1" applyBorder="1" applyAlignment="1" applyProtection="1">
      <alignment horizontal="center" vertical="center"/>
    </xf>
    <xf numFmtId="0" fontId="7" fillId="15" borderId="23" xfId="0" applyFont="1" applyFill="1" applyBorder="1" applyAlignment="1" applyProtection="1">
      <alignment horizontal="center" vertical="center"/>
    </xf>
    <xf numFmtId="0" fontId="0" fillId="15" borderId="0" xfId="0" applyFill="1" applyBorder="1" applyAlignment="1" applyProtection="1">
      <alignment horizontal="center" wrapText="1"/>
    </xf>
    <xf numFmtId="0" fontId="8" fillId="15" borderId="0" xfId="0" applyFont="1" applyFill="1" applyAlignment="1" applyProtection="1">
      <alignment horizontal="left"/>
    </xf>
    <xf numFmtId="0" fontId="0" fillId="7" borderId="27" xfId="0" applyFill="1" applyBorder="1" applyAlignment="1" applyProtection="1">
      <alignment horizontal="center" vertical="center" wrapText="1"/>
    </xf>
    <xf numFmtId="0" fontId="0" fillId="7" borderId="28" xfId="0" applyFill="1" applyBorder="1" applyAlignment="1" applyProtection="1">
      <alignment horizontal="center" vertical="center" wrapText="1"/>
    </xf>
    <xf numFmtId="0" fontId="0" fillId="0" borderId="0" xfId="0" applyAlignment="1">
      <alignment horizontal="center"/>
    </xf>
    <xf numFmtId="0" fontId="0" fillId="15" borderId="0" xfId="0" applyFill="1" applyBorder="1" applyAlignment="1" applyProtection="1">
      <alignment horizontal="center"/>
    </xf>
    <xf numFmtId="0" fontId="9" fillId="15" borderId="26" xfId="0" applyFont="1" applyFill="1" applyBorder="1" applyAlignment="1" applyProtection="1">
      <alignment horizontal="center"/>
    </xf>
    <xf numFmtId="0" fontId="3" fillId="9" borderId="8" xfId="0" applyFont="1" applyFill="1" applyBorder="1" applyAlignment="1" applyProtection="1">
      <alignment horizontal="left"/>
    </xf>
    <xf numFmtId="0" fontId="8" fillId="16" borderId="8" xfId="0" applyFont="1" applyFill="1" applyBorder="1" applyAlignment="1" applyProtection="1">
      <alignment horizontal="center"/>
    </xf>
    <xf numFmtId="0" fontId="7" fillId="15" borderId="21" xfId="0" applyFont="1" applyFill="1" applyBorder="1" applyAlignment="1" applyProtection="1">
      <alignment horizontal="center" vertical="center" wrapText="1"/>
    </xf>
    <xf numFmtId="0" fontId="7" fillId="15" borderId="22" xfId="0" applyFont="1" applyFill="1" applyBorder="1" applyAlignment="1" applyProtection="1">
      <alignment horizontal="center" vertical="center" wrapText="1"/>
    </xf>
    <xf numFmtId="0" fontId="7" fillId="15" borderId="23" xfId="0" applyFont="1" applyFill="1" applyBorder="1" applyAlignment="1" applyProtection="1">
      <alignment horizontal="center" vertical="center" wrapText="1"/>
    </xf>
    <xf numFmtId="0" fontId="27" fillId="9" borderId="25" xfId="0" applyFont="1" applyFill="1" applyBorder="1" applyAlignment="1" applyProtection="1">
      <alignment horizontal="center" vertical="center" wrapText="1"/>
    </xf>
    <xf numFmtId="0" fontId="27" fillId="9" borderId="27" xfId="0" applyFont="1" applyFill="1" applyBorder="1" applyAlignment="1" applyProtection="1">
      <alignment horizontal="center" vertical="center" wrapText="1"/>
    </xf>
    <xf numFmtId="0" fontId="21" fillId="9" borderId="6" xfId="0" applyFont="1" applyFill="1" applyBorder="1" applyAlignment="1" applyProtection="1">
      <alignment horizontal="center" vertical="center" wrapText="1"/>
    </xf>
    <xf numFmtId="0" fontId="21" fillId="9" borderId="9" xfId="0" applyFont="1" applyFill="1" applyBorder="1" applyAlignment="1" applyProtection="1">
      <alignment horizontal="center" vertical="center" wrapText="1"/>
    </xf>
    <xf numFmtId="0" fontId="21" fillId="9" borderId="7" xfId="0" applyFont="1" applyFill="1" applyBorder="1" applyAlignment="1" applyProtection="1">
      <alignment horizontal="center" vertical="center" wrapText="1"/>
    </xf>
    <xf numFmtId="0" fontId="14" fillId="15" borderId="10" xfId="0" applyFont="1" applyFill="1" applyBorder="1" applyAlignment="1" applyProtection="1">
      <alignment horizontal="center" vertical="center" wrapText="1"/>
    </xf>
    <xf numFmtId="0" fontId="14" fillId="15" borderId="11" xfId="0" applyFont="1" applyFill="1" applyBorder="1" applyAlignment="1" applyProtection="1">
      <alignment horizontal="center" vertical="center" wrapText="1"/>
    </xf>
    <xf numFmtId="0" fontId="14" fillId="15" borderId="15" xfId="0" applyFont="1" applyFill="1" applyBorder="1" applyAlignment="1" applyProtection="1">
      <alignment horizontal="center" vertical="center" wrapText="1"/>
    </xf>
    <xf numFmtId="0" fontId="14" fillId="15" borderId="16" xfId="0" applyFont="1" applyFill="1" applyBorder="1" applyAlignment="1" applyProtection="1">
      <alignment horizontal="center" vertical="center" wrapText="1"/>
    </xf>
    <xf numFmtId="0" fontId="0" fillId="2" borderId="0" xfId="0" applyFill="1" applyBorder="1" applyAlignment="1" applyProtection="1">
      <alignment horizontal="center" wrapText="1"/>
    </xf>
    <xf numFmtId="0" fontId="21" fillId="15" borderId="0" xfId="0" applyFont="1" applyFill="1" applyBorder="1" applyAlignment="1" applyProtection="1">
      <alignment horizontal="center" wrapText="1"/>
    </xf>
    <xf numFmtId="0" fontId="27" fillId="9" borderId="28" xfId="0" applyFont="1" applyFill="1" applyBorder="1" applyAlignment="1" applyProtection="1">
      <alignment horizontal="center" vertical="center" wrapText="1"/>
    </xf>
    <xf numFmtId="0" fontId="21" fillId="9" borderId="6" xfId="0" applyFont="1" applyFill="1" applyBorder="1" applyAlignment="1" applyProtection="1">
      <alignment horizontal="center" wrapText="1"/>
    </xf>
    <xf numFmtId="0" fontId="21" fillId="9" borderId="9" xfId="0" applyFont="1" applyFill="1" applyBorder="1" applyAlignment="1" applyProtection="1">
      <alignment horizontal="center" wrapText="1"/>
    </xf>
    <xf numFmtId="0" fontId="21" fillId="9" borderId="7" xfId="0" applyFont="1" applyFill="1" applyBorder="1" applyAlignment="1" applyProtection="1">
      <alignment horizontal="center" wrapText="1"/>
    </xf>
    <xf numFmtId="0" fontId="0" fillId="15" borderId="6" xfId="0" applyFont="1" applyFill="1" applyBorder="1" applyAlignment="1" applyProtection="1">
      <alignment horizontal="center" vertical="center" wrapText="1"/>
    </xf>
    <xf numFmtId="0" fontId="0" fillId="15" borderId="7" xfId="0" applyFont="1" applyFill="1" applyBorder="1" applyAlignment="1" applyProtection="1">
      <alignment horizontal="center" vertical="center" wrapText="1"/>
    </xf>
    <xf numFmtId="0" fontId="14" fillId="9" borderId="25" xfId="0" applyFont="1" applyFill="1" applyBorder="1" applyAlignment="1" applyProtection="1">
      <alignment horizontal="center" vertical="center" wrapText="1"/>
    </xf>
    <xf numFmtId="0" fontId="14" fillId="9" borderId="27" xfId="0" applyFont="1" applyFill="1" applyBorder="1" applyAlignment="1" applyProtection="1">
      <alignment horizontal="center" vertical="center" wrapText="1"/>
    </xf>
    <xf numFmtId="0" fontId="14" fillId="9" borderId="28" xfId="0" applyFont="1" applyFill="1" applyBorder="1" applyAlignment="1" applyProtection="1">
      <alignment horizontal="center" vertical="center" wrapText="1"/>
    </xf>
    <xf numFmtId="0" fontId="0" fillId="0" borderId="8" xfId="0" applyBorder="1" applyAlignment="1" applyProtection="1">
      <alignment horizontal="center" vertical="center"/>
      <protection locked="0"/>
    </xf>
    <xf numFmtId="0" fontId="14" fillId="15" borderId="6" xfId="0" applyFont="1" applyFill="1" applyBorder="1" applyAlignment="1" applyProtection="1">
      <alignment horizontal="center" vertical="center" wrapText="1"/>
    </xf>
    <xf numFmtId="0" fontId="14" fillId="15" borderId="9" xfId="0" applyFont="1" applyFill="1" applyBorder="1" applyAlignment="1" applyProtection="1">
      <alignment horizontal="center" vertical="center" wrapText="1"/>
    </xf>
    <xf numFmtId="0" fontId="23" fillId="9" borderId="6" xfId="0" applyFont="1" applyFill="1" applyBorder="1" applyAlignment="1" applyProtection="1">
      <alignment horizontal="center"/>
    </xf>
    <xf numFmtId="0" fontId="23" fillId="9" borderId="7" xfId="0" applyFont="1" applyFill="1" applyBorder="1" applyAlignment="1" applyProtection="1">
      <alignment horizontal="center"/>
    </xf>
    <xf numFmtId="0" fontId="21" fillId="11" borderId="8" xfId="0" applyFont="1" applyFill="1" applyBorder="1" applyAlignment="1" applyProtection="1">
      <alignment horizontal="center"/>
    </xf>
    <xf numFmtId="0" fontId="0" fillId="15" borderId="0" xfId="0" applyFill="1" applyBorder="1" applyAlignment="1" applyProtection="1">
      <alignment horizontal="center" vertical="center" wrapText="1"/>
    </xf>
    <xf numFmtId="0" fontId="14" fillId="9" borderId="10" xfId="0" applyFont="1" applyFill="1" applyBorder="1" applyAlignment="1" applyProtection="1">
      <alignment horizontal="center" vertical="center"/>
    </xf>
    <xf numFmtId="0" fontId="14" fillId="9" borderId="13" xfId="0" applyFont="1" applyFill="1" applyBorder="1" applyAlignment="1" applyProtection="1">
      <alignment horizontal="center" vertical="center"/>
    </xf>
    <xf numFmtId="0" fontId="14" fillId="8" borderId="15" xfId="0" applyFont="1" applyFill="1" applyBorder="1" applyAlignment="1" applyProtection="1">
      <alignment horizontal="center" wrapText="1"/>
    </xf>
    <xf numFmtId="0" fontId="14" fillId="8" borderId="16" xfId="0" applyFont="1" applyFill="1" applyBorder="1" applyAlignment="1" applyProtection="1">
      <alignment horizontal="center" wrapText="1"/>
    </xf>
    <xf numFmtId="0" fontId="14" fillId="8" borderId="17" xfId="0" applyFont="1" applyFill="1" applyBorder="1" applyAlignment="1" applyProtection="1">
      <alignment horizontal="center" wrapText="1"/>
    </xf>
    <xf numFmtId="0" fontId="31" fillId="7" borderId="6" xfId="0" applyFont="1" applyFill="1" applyBorder="1" applyAlignment="1" applyProtection="1">
      <alignment horizontal="center" vertical="center" wrapText="1"/>
    </xf>
    <xf numFmtId="0" fontId="31" fillId="7" borderId="9" xfId="0" applyFont="1" applyFill="1" applyBorder="1" applyAlignment="1" applyProtection="1">
      <alignment horizontal="center" vertical="center" wrapText="1"/>
    </xf>
    <xf numFmtId="0" fontId="31" fillId="7" borderId="7" xfId="0" applyFont="1" applyFill="1" applyBorder="1" applyAlignment="1" applyProtection="1">
      <alignment horizontal="center" vertical="center" wrapText="1"/>
    </xf>
    <xf numFmtId="0" fontId="34" fillId="4" borderId="25" xfId="1" applyFont="1" applyFill="1" applyBorder="1" applyAlignment="1" applyProtection="1">
      <alignment horizontal="center" vertical="center" wrapText="1"/>
    </xf>
    <xf numFmtId="0" fontId="34" fillId="4" borderId="27" xfId="1" applyFont="1" applyFill="1" applyBorder="1" applyAlignment="1" applyProtection="1">
      <alignment horizontal="center" vertical="center" wrapText="1"/>
    </xf>
    <xf numFmtId="0" fontId="34" fillId="4" borderId="28" xfId="1" applyFont="1" applyFill="1" applyBorder="1" applyAlignment="1" applyProtection="1">
      <alignment horizontal="center" vertical="center" wrapText="1"/>
    </xf>
    <xf numFmtId="0" fontId="21" fillId="15" borderId="0" xfId="0" applyFont="1" applyFill="1" applyBorder="1" applyAlignment="1" applyProtection="1">
      <alignment horizontal="center"/>
    </xf>
    <xf numFmtId="0" fontId="3" fillId="16" borderId="8" xfId="0" applyFont="1" applyFill="1" applyBorder="1" applyAlignment="1" applyProtection="1">
      <alignment horizontal="left"/>
    </xf>
    <xf numFmtId="0" fontId="30" fillId="9" borderId="6" xfId="0" applyFont="1" applyFill="1" applyBorder="1" applyAlignment="1" applyProtection="1">
      <alignment horizontal="left" vertical="center" wrapText="1"/>
    </xf>
    <xf numFmtId="0" fontId="30" fillId="9" borderId="9" xfId="0" applyFont="1" applyFill="1" applyBorder="1" applyAlignment="1" applyProtection="1">
      <alignment horizontal="left" vertical="center" wrapText="1"/>
    </xf>
    <xf numFmtId="0" fontId="30" fillId="9" borderId="7" xfId="0" applyFont="1" applyFill="1" applyBorder="1" applyAlignment="1" applyProtection="1">
      <alignment horizontal="left" vertical="center" wrapText="1"/>
    </xf>
  </cellXfs>
  <cellStyles count="3">
    <cellStyle name="Currency" xfId="2" builtinId="4"/>
    <cellStyle name="Hyperlink" xfId="1" builtinId="8"/>
    <cellStyle name="Normal" xfId="0" builtinId="0"/>
  </cellStyles>
  <dxfs count="39">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rgb="FFFFFF00"/>
        </patternFill>
      </fill>
    </dxf>
    <dxf>
      <fill>
        <patternFill>
          <bgColor rgb="FFFFFF00"/>
        </patternFill>
      </fill>
    </dxf>
    <dxf>
      <fill>
        <patternFill>
          <bgColor rgb="FFFFFF00"/>
        </patternFill>
      </fill>
    </dxf>
    <dxf>
      <font>
        <b/>
        <i val="0"/>
        <color rgb="FFFF0000"/>
      </font>
    </dxf>
    <dxf>
      <font>
        <b/>
        <i val="0"/>
        <color rgb="FF92D050"/>
      </font>
    </dxf>
    <dxf>
      <font>
        <color auto="1"/>
      </font>
      <fill>
        <patternFill>
          <bgColor rgb="FFFFFF00"/>
        </patternFill>
      </fill>
    </dxf>
    <dxf>
      <font>
        <color auto="1"/>
      </font>
      <fill>
        <patternFill>
          <bgColor rgb="FFFFFF00"/>
        </patternFill>
      </fill>
    </dxf>
    <dxf>
      <font>
        <color rgb="FF00B050"/>
      </font>
      <fill>
        <patternFill>
          <bgColor theme="0" tint="-0.14996795556505021"/>
        </patternFill>
      </fill>
    </dxf>
    <dxf>
      <font>
        <b/>
        <i val="0"/>
        <color rgb="FF00B050"/>
      </font>
      <fill>
        <patternFill>
          <bgColor theme="0" tint="-0.14996795556505021"/>
        </patternFill>
      </fill>
    </dxf>
    <dxf>
      <font>
        <color rgb="FF9C0006"/>
      </font>
      <fill>
        <patternFill>
          <bgColor rgb="FFFFC7CE"/>
        </patternFill>
      </fill>
    </dxf>
    <dxf>
      <font>
        <color rgb="FF9C0006"/>
      </font>
      <fill>
        <patternFill>
          <bgColor rgb="FFFFC7CE"/>
        </patternFill>
      </fill>
    </dxf>
    <dxf>
      <font>
        <color rgb="FF00B050"/>
      </font>
      <fill>
        <patternFill>
          <bgColor theme="0" tint="-0.14996795556505021"/>
        </patternFill>
      </fill>
    </dxf>
    <dxf>
      <font>
        <color rgb="FF00B050"/>
      </font>
      <fill>
        <patternFill>
          <bgColor theme="0" tint="-0.14996795556505021"/>
        </patternFill>
      </fill>
    </dxf>
    <dxf>
      <font>
        <b/>
        <i val="0"/>
        <color rgb="FFFF0000"/>
      </font>
    </dxf>
    <dxf>
      <font>
        <b/>
        <i val="0"/>
        <color rgb="FF00B050"/>
      </font>
    </dxf>
    <dxf>
      <font>
        <b/>
        <i val="0"/>
        <color rgb="FF92D050"/>
      </font>
    </dxf>
    <dxf>
      <font>
        <b/>
        <i val="0"/>
        <color rgb="FFFF0000"/>
      </font>
    </dxf>
    <dxf>
      <font>
        <color rgb="FFDFD299"/>
      </font>
    </dxf>
    <dxf>
      <font>
        <color rgb="FFFF0000"/>
      </font>
    </dxf>
    <dxf>
      <fill>
        <patternFill>
          <bgColor rgb="FF92D050"/>
        </patternFill>
      </fill>
    </dxf>
    <dxf>
      <font>
        <b/>
        <i val="0"/>
        <color rgb="FF92D050"/>
      </font>
    </dxf>
    <dxf>
      <font>
        <b/>
        <i val="0"/>
        <color rgb="FFFF0000"/>
      </font>
    </dxf>
    <dxf>
      <font>
        <b/>
        <i val="0"/>
        <color rgb="FF92D050"/>
      </font>
    </dxf>
    <dxf>
      <font>
        <b/>
        <i val="0"/>
        <color rgb="FFFF0000"/>
      </font>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34998626667073579"/>
        </patternFill>
      </fill>
    </dxf>
  </dxfs>
  <tableStyles count="0" defaultTableStyle="TableStyleMedium2" defaultPivotStyle="PivotStyleLight16"/>
  <colors>
    <mruColors>
      <color rgb="FFCCFFCC"/>
      <color rgb="FFDFD299"/>
      <color rgb="FFEF95E4"/>
      <color rgb="FFCCCCFF"/>
      <color rgb="FFFFDF79"/>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hyperlink" Target="https://assets.publishing.service.gov.uk/government/uploads/system/uploads/attachment_data/file/221044/pb13898-epr-guidance-part-a-130222.pdf"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44450</xdr:colOff>
      <xdr:row>1</xdr:row>
      <xdr:rowOff>741362</xdr:rowOff>
    </xdr:from>
    <xdr:to>
      <xdr:col>4</xdr:col>
      <xdr:colOff>84137</xdr:colOff>
      <xdr:row>1</xdr:row>
      <xdr:rowOff>2625725</xdr:rowOff>
    </xdr:to>
    <xdr:sp macro="" textlink="">
      <xdr:nvSpPr>
        <xdr:cNvPr id="2" name="TextBox 1">
          <a:extLst>
            <a:ext uri="{FF2B5EF4-FFF2-40B4-BE49-F238E27FC236}">
              <a16:creationId xmlns:a16="http://schemas.microsoft.com/office/drawing/2014/main" id="{593EFD49-8C60-4DBD-8D27-BF8C157407ED}"/>
            </a:ext>
          </a:extLst>
        </xdr:cNvPr>
        <xdr:cNvSpPr txBox="1"/>
      </xdr:nvSpPr>
      <xdr:spPr>
        <a:xfrm>
          <a:off x="2736850" y="931862"/>
          <a:ext cx="11450637" cy="18843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This charge tool will calculate the amount you need to pay for your variation application</a:t>
          </a:r>
          <a:r>
            <a:rPr lang="en-GB" sz="1100"/>
            <a:t>. </a:t>
          </a:r>
        </a:p>
        <a:p>
          <a:endParaRPr lang="en-GB" sz="1100"/>
        </a:p>
        <a:p>
          <a:r>
            <a:rPr lang="en-GB" sz="1100"/>
            <a:t>It asks questions about the activities on your installation and aspects of  the changes to your operations that may make the determination process more time consuming. The answers to those questions are used to place the application in one of four charge bands.  </a:t>
          </a:r>
        </a:p>
        <a:p>
          <a:endParaRPr lang="en-GB" sz="1100"/>
        </a:p>
        <a:p>
          <a:r>
            <a:rPr lang="en-GB" sz="1100"/>
            <a:t>Additional charges for changes</a:t>
          </a:r>
          <a:r>
            <a:rPr lang="en-GB" sz="1100" baseline="0"/>
            <a:t> affecting </a:t>
          </a:r>
          <a:r>
            <a:rPr lang="en-GB" sz="1100"/>
            <a:t>"other activities" are then added. These are activities that would need a permit if they were not part of the installation. We charge an amount to cover the additional assessment work for these activities. </a:t>
          </a:r>
        </a:p>
        <a:p>
          <a:endParaRPr lang="en-GB" sz="1100"/>
        </a:p>
        <a:p>
          <a:r>
            <a:rPr lang="en-GB" sz="1100"/>
            <a:t>The final component is for "Additional Assessments". These are the specialist assessments that you may be required to submit as part of your application when the basic sreening risk assessment indicates that a full modelled risk assessment is needed. </a:t>
          </a:r>
        </a:p>
      </xdr:txBody>
    </xdr:sp>
    <xdr:clientData/>
  </xdr:twoCellAnchor>
  <xdr:twoCellAnchor>
    <xdr:from>
      <xdr:col>2</xdr:col>
      <xdr:colOff>49212</xdr:colOff>
      <xdr:row>1</xdr:row>
      <xdr:rowOff>2805114</xdr:rowOff>
    </xdr:from>
    <xdr:to>
      <xdr:col>4</xdr:col>
      <xdr:colOff>90487</xdr:colOff>
      <xdr:row>4</xdr:row>
      <xdr:rowOff>715963</xdr:rowOff>
    </xdr:to>
    <xdr:sp macro="" textlink="">
      <xdr:nvSpPr>
        <xdr:cNvPr id="3" name="TextBox 2">
          <a:extLst>
            <a:ext uri="{FF2B5EF4-FFF2-40B4-BE49-F238E27FC236}">
              <a16:creationId xmlns:a16="http://schemas.microsoft.com/office/drawing/2014/main" id="{5823F8B2-1C9B-471B-9F7F-600C3B733B94}"/>
            </a:ext>
          </a:extLst>
        </xdr:cNvPr>
        <xdr:cNvSpPr txBox="1"/>
      </xdr:nvSpPr>
      <xdr:spPr>
        <a:xfrm>
          <a:off x="2741612" y="2995614"/>
          <a:ext cx="11452225" cy="19875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There are three sheets to complete</a:t>
          </a:r>
          <a:r>
            <a:rPr lang="en-GB" sz="1100" b="0"/>
            <a:t>,</a:t>
          </a:r>
          <a:r>
            <a:rPr lang="en-GB" sz="1100" b="0" baseline="0"/>
            <a:t> use the tab key to move to the next cell that needs completing on each page</a:t>
          </a:r>
        </a:p>
        <a:p>
          <a:endParaRPr lang="en-GB" sz="1100"/>
        </a:p>
        <a:p>
          <a:r>
            <a:rPr lang="en-GB" sz="1100"/>
            <a:t>1  Listed Activity Variation - This is where you</a:t>
          </a:r>
          <a:r>
            <a:rPr lang="en-GB" sz="1100" baseline="0"/>
            <a:t> tell us about the Part A(1) listed activities that are affected by the changes leading to this variation application. You do not need to list any activities that are unaffected by the changes. </a:t>
          </a:r>
        </a:p>
        <a:p>
          <a:endParaRPr lang="en-GB" sz="1100" baseline="0"/>
        </a:p>
        <a:p>
          <a:r>
            <a:rPr lang="en-GB" sz="1100" baseline="0"/>
            <a:t>2 Other activities Variation- This is where you tell us which Part A(2), Part B, Medium Combustion Plant, Specified Generator or Waste activities are affected by the changes leading to the variation application. </a:t>
          </a:r>
        </a:p>
        <a:p>
          <a:endParaRPr lang="en-GB" sz="1100" baseline="0"/>
        </a:p>
        <a:p>
          <a:r>
            <a:rPr lang="en-GB" sz="1100" baseline="0"/>
            <a:t>3 Variation - The information from sheets 1 and 2 is automatically transferred to this sheet. You then need to answer the questions about aspects which may make the determination more complex and enter the additional assessments you are providing. The charge is shown at the end of this sheet. </a:t>
          </a:r>
        </a:p>
        <a:p>
          <a:endParaRPr lang="en-GB" sz="1100" baseline="0"/>
        </a:p>
        <a:p>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995539</xdr:colOff>
      <xdr:row>2</xdr:row>
      <xdr:rowOff>172861</xdr:rowOff>
    </xdr:from>
    <xdr:to>
      <xdr:col>13</xdr:col>
      <xdr:colOff>706</xdr:colOff>
      <xdr:row>7</xdr:row>
      <xdr:rowOff>111125</xdr:rowOff>
    </xdr:to>
    <xdr:pic>
      <xdr:nvPicPr>
        <xdr:cNvPr id="3" name="Picture 3" descr="Natural Resources Wales logo">
          <a:extLst>
            <a:ext uri="{FF2B5EF4-FFF2-40B4-BE49-F238E27FC236}">
              <a16:creationId xmlns:a16="http://schemas.microsoft.com/office/drawing/2014/main" id="{32FDB8E8-BE10-4D98-9EF2-266D27DDC3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6064" y="563386"/>
          <a:ext cx="1300692" cy="900289"/>
        </a:xfrm>
        <a:prstGeom prst="rect">
          <a:avLst/>
        </a:prstGeom>
        <a:noFill/>
        <a:ln w="1905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828675</xdr:colOff>
      <xdr:row>14</xdr:row>
      <xdr:rowOff>428626</xdr:rowOff>
    </xdr:from>
    <xdr:to>
      <xdr:col>10</xdr:col>
      <xdr:colOff>2409825</xdr:colOff>
      <xdr:row>17</xdr:row>
      <xdr:rowOff>180976</xdr:rowOff>
    </xdr:to>
    <xdr:sp macro="" textlink="">
      <xdr:nvSpPr>
        <xdr:cNvPr id="2" name="TextBox 1">
          <a:hlinkClick xmlns:r="http://schemas.openxmlformats.org/officeDocument/2006/relationships" r:id="rId1"/>
          <a:extLst>
            <a:ext uri="{FF2B5EF4-FFF2-40B4-BE49-F238E27FC236}">
              <a16:creationId xmlns:a16="http://schemas.microsoft.com/office/drawing/2014/main" id="{F2958C52-4525-4922-AABD-4C5527C355A8}"/>
            </a:ext>
          </a:extLst>
        </xdr:cNvPr>
        <xdr:cNvSpPr txBox="1"/>
      </xdr:nvSpPr>
      <xdr:spPr>
        <a:xfrm>
          <a:off x="9505950" y="5019676"/>
          <a:ext cx="1581150" cy="1066800"/>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Link</a:t>
          </a:r>
          <a:r>
            <a:rPr lang="en-GB" sz="1100" baseline="0"/>
            <a:t> to g</a:t>
          </a:r>
          <a:r>
            <a:rPr lang="en-GB" sz="1100"/>
            <a:t>uidance on Directly</a:t>
          </a:r>
          <a:r>
            <a:rPr lang="en-GB" sz="1100" baseline="0"/>
            <a:t> Associated Activities in Defra's EPR guidance on Part A Installations </a:t>
          </a:r>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492124</xdr:colOff>
      <xdr:row>55</xdr:row>
      <xdr:rowOff>114300</xdr:rowOff>
    </xdr:from>
    <xdr:to>
      <xdr:col>15</xdr:col>
      <xdr:colOff>202406</xdr:colOff>
      <xdr:row>63</xdr:row>
      <xdr:rowOff>0</xdr:rowOff>
    </xdr:to>
    <xdr:sp macro="" textlink="">
      <xdr:nvSpPr>
        <xdr:cNvPr id="3" name="TextBox 2">
          <a:extLst>
            <a:ext uri="{FF2B5EF4-FFF2-40B4-BE49-F238E27FC236}">
              <a16:creationId xmlns:a16="http://schemas.microsoft.com/office/drawing/2014/main" id="{CEEB484A-198B-4787-9D47-B92C4BA7EBD6}"/>
            </a:ext>
          </a:extLst>
        </xdr:cNvPr>
        <xdr:cNvSpPr txBox="1"/>
      </xdr:nvSpPr>
      <xdr:spPr>
        <a:xfrm>
          <a:off x="11779249" y="18878550"/>
          <a:ext cx="1234282"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Note:  </a:t>
          </a:r>
        </a:p>
        <a:p>
          <a:r>
            <a:rPr lang="en-GB" sz="1100"/>
            <a:t>Medium combustion</a:t>
          </a:r>
          <a:r>
            <a:rPr lang="en-GB" sz="1100" baseline="0"/>
            <a:t> plant and specified generator activities all fall within one charge. The higher amount appplies where an activity is also a Part B activity. </a:t>
          </a:r>
        </a:p>
        <a:p>
          <a:r>
            <a:rPr lang="en-GB" sz="1100" baseline="0"/>
            <a:t>Charges for Part A(2), Part B and Waste activities are capped at 3.</a:t>
          </a:r>
          <a:endParaRPr lang="en-GB" sz="1100"/>
        </a:p>
        <a:p>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161925</xdr:colOff>
      <xdr:row>102</xdr:row>
      <xdr:rowOff>76200</xdr:rowOff>
    </xdr:from>
    <xdr:to>
      <xdr:col>22</xdr:col>
      <xdr:colOff>55524</xdr:colOff>
      <xdr:row>118</xdr:row>
      <xdr:rowOff>34926</xdr:rowOff>
    </xdr:to>
    <xdr:pic>
      <xdr:nvPicPr>
        <xdr:cNvPr id="2" name="Picture 1">
          <a:extLst>
            <a:ext uri="{FF2B5EF4-FFF2-40B4-BE49-F238E27FC236}">
              <a16:creationId xmlns:a16="http://schemas.microsoft.com/office/drawing/2014/main" id="{CE95EEB6-A9E9-4355-988B-8EA8B4117223}"/>
            </a:ext>
          </a:extLst>
        </xdr:cNvPr>
        <xdr:cNvPicPr>
          <a:picLocks noChangeAspect="1"/>
        </xdr:cNvPicPr>
      </xdr:nvPicPr>
      <xdr:blipFill rotWithShape="1">
        <a:blip xmlns:r="http://schemas.openxmlformats.org/officeDocument/2006/relationships" r:embed="rId1"/>
        <a:srcRect l="30312" t="19664" b="38273"/>
        <a:stretch/>
      </xdr:blipFill>
      <xdr:spPr>
        <a:xfrm>
          <a:off x="7419975" y="19697700"/>
          <a:ext cx="9066174" cy="3076576"/>
        </a:xfrm>
        <a:prstGeom prst="rect">
          <a:avLst/>
        </a:prstGeom>
      </xdr:spPr>
    </xdr:pic>
    <xdr:clientData/>
  </xdr:twoCellAnchor>
  <xdr:twoCellAnchor>
    <xdr:from>
      <xdr:col>12</xdr:col>
      <xdr:colOff>114300</xdr:colOff>
      <xdr:row>121</xdr:row>
      <xdr:rowOff>57150</xdr:rowOff>
    </xdr:from>
    <xdr:to>
      <xdr:col>21</xdr:col>
      <xdr:colOff>190500</xdr:colOff>
      <xdr:row>133</xdr:row>
      <xdr:rowOff>76200</xdr:rowOff>
    </xdr:to>
    <xdr:sp macro="" textlink="">
      <xdr:nvSpPr>
        <xdr:cNvPr id="4" name="TextBox 3">
          <a:extLst>
            <a:ext uri="{FF2B5EF4-FFF2-40B4-BE49-F238E27FC236}">
              <a16:creationId xmlns:a16="http://schemas.microsoft.com/office/drawing/2014/main" id="{448F4578-5E82-4FE9-A49A-AB8F9067E2DA}"/>
            </a:ext>
          </a:extLst>
        </xdr:cNvPr>
        <xdr:cNvSpPr txBox="1"/>
      </xdr:nvSpPr>
      <xdr:spPr>
        <a:xfrm>
          <a:off x="8591550" y="23164800"/>
          <a:ext cx="7200900"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But -- see</a:t>
          </a:r>
          <a:r>
            <a:rPr lang="en-GB" sz="1100" baseline="0"/>
            <a:t> also paragraph 5 </a:t>
          </a:r>
        </a:p>
        <a:p>
          <a:endParaRPr lang="en-GB" sz="1100" baseline="0"/>
        </a:p>
        <a:p>
          <a:r>
            <a:rPr lang="en-GB" sz="1100" baseline="0"/>
            <a:t>An activity falling within sub-paragraph 4 (list above) is NOT a specificed waste management activity if..</a:t>
          </a:r>
        </a:p>
        <a:p>
          <a:endParaRPr lang="en-GB" sz="1100" baseline="0"/>
        </a:p>
        <a:p>
          <a:r>
            <a:rPr lang="en-GB" sz="1100" baseline="0"/>
            <a:t>a) it is carried on at the same installation as a Part A(1) activity not mentioned in sub-paragraph 4; and </a:t>
          </a:r>
        </a:p>
        <a:p>
          <a:r>
            <a:rPr lang="en-GB" sz="1100" baseline="0"/>
            <a:t>b) it is not the primary purpose for operating the installation</a:t>
          </a:r>
        </a:p>
        <a:p>
          <a:endParaRPr lang="en-GB" sz="1100" baseline="0"/>
        </a:p>
        <a:p>
          <a:r>
            <a:rPr lang="en-GB" sz="1100" baseline="0"/>
            <a:t>So, TCM only applies for those activities if they're the primary one on the installation.   </a:t>
          </a: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naturalresources.wales/media/1220/rgn-8-substantial-changes-involving-solvents-and-combustion.pdf" TargetMode="External"/><Relationship Id="rId2" Type="http://schemas.openxmlformats.org/officeDocument/2006/relationships/hyperlink" Target="https://naturalresources.wales/media/695428/regulatory-guidance-note-5-operator-competence.pdf" TargetMode="External"/><Relationship Id="rId1" Type="http://schemas.openxmlformats.org/officeDocument/2006/relationships/hyperlink" Target="https://www.legislation.gov.uk/uksi/2018/1227/part/3/mad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assets.publishing.service.gov.uk/government/uploads/system/uploads/attachment_data/file/935917/environmental-permitting-core-guidance.pdf"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naturalresources.wales/media/1220/rgn-8-substantial-changes-involving-solvents-and-combustion.pdf"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legislation.gov.uk/uksi/2018/1227/made" TargetMode="External"/><Relationship Id="rId1" Type="http://schemas.openxmlformats.org/officeDocument/2006/relationships/hyperlink" Target="https://eippcb.jrc.ec.europa.eu/referenc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5206F-ADEB-482D-9E39-E365D07280B7}">
  <dimension ref="A1:AA199"/>
  <sheetViews>
    <sheetView zoomScaleNormal="100" workbookViewId="0">
      <selection activeCell="D35" sqref="D35"/>
    </sheetView>
  </sheetViews>
  <sheetFormatPr defaultRowHeight="15" x14ac:dyDescent="0.25"/>
  <cols>
    <col min="2" max="2" width="29.85546875" customWidth="1"/>
    <col min="3" max="3" width="13.140625" customWidth="1"/>
    <col min="4" max="4" width="150.140625" customWidth="1"/>
  </cols>
  <sheetData>
    <row r="1" spans="1:27" ht="15.75" thickBot="1" x14ac:dyDescent="0.3">
      <c r="A1" s="32"/>
      <c r="B1" s="342" t="s">
        <v>446</v>
      </c>
      <c r="C1" s="343" t="str">
        <f>' Variation details'!D2</f>
        <v>NRW SRoC v2 2024-25</v>
      </c>
      <c r="D1" s="343"/>
      <c r="E1" s="344"/>
      <c r="F1" s="32"/>
      <c r="G1" s="32"/>
      <c r="H1" s="32"/>
      <c r="I1" s="32"/>
      <c r="J1" s="32"/>
      <c r="K1" s="32"/>
      <c r="L1" s="32"/>
      <c r="M1" s="32"/>
      <c r="N1" s="32"/>
      <c r="O1" s="32"/>
      <c r="P1" s="32"/>
      <c r="Q1" s="32"/>
      <c r="R1" s="32"/>
      <c r="S1" s="32"/>
      <c r="T1" s="32"/>
      <c r="U1" s="32"/>
      <c r="V1" s="32"/>
      <c r="W1" s="32"/>
      <c r="X1" s="32"/>
      <c r="Y1" s="32"/>
      <c r="Z1" s="32"/>
      <c r="AA1" s="32"/>
    </row>
    <row r="2" spans="1:27" ht="261.75" customHeight="1" x14ac:dyDescent="0.25">
      <c r="A2" s="32"/>
      <c r="B2" s="32"/>
      <c r="C2" s="32"/>
      <c r="D2" s="308"/>
      <c r="E2" s="32"/>
      <c r="F2" s="32"/>
      <c r="G2" s="32"/>
      <c r="H2" s="32"/>
      <c r="I2" s="32"/>
      <c r="J2" s="32"/>
      <c r="K2" s="32"/>
      <c r="L2" s="32"/>
      <c r="M2" s="32"/>
      <c r="N2" s="32"/>
      <c r="O2" s="32"/>
      <c r="P2" s="32"/>
      <c r="Q2" s="32"/>
      <c r="R2" s="32"/>
      <c r="S2" s="32"/>
      <c r="T2" s="32"/>
      <c r="U2" s="32"/>
      <c r="V2" s="32"/>
      <c r="W2" s="32"/>
      <c r="X2" s="32"/>
      <c r="Y2" s="32"/>
      <c r="Z2" s="32"/>
      <c r="AA2" s="32"/>
    </row>
    <row r="3" spans="1:27" ht="33.75" customHeight="1" x14ac:dyDescent="0.25">
      <c r="A3" s="32"/>
      <c r="B3" s="32"/>
      <c r="C3" s="32"/>
      <c r="D3" s="308"/>
      <c r="E3" s="32"/>
      <c r="F3" s="32"/>
      <c r="G3" s="32"/>
      <c r="H3" s="32"/>
      <c r="I3" s="32"/>
      <c r="J3" s="32"/>
      <c r="K3" s="32"/>
      <c r="L3" s="32"/>
      <c r="M3" s="32"/>
      <c r="N3" s="32"/>
      <c r="O3" s="32"/>
      <c r="P3" s="32"/>
      <c r="Q3" s="32"/>
      <c r="R3" s="32"/>
      <c r="S3" s="32"/>
      <c r="T3" s="32"/>
      <c r="U3" s="32"/>
      <c r="V3" s="32"/>
      <c r="W3" s="32"/>
      <c r="X3" s="32"/>
      <c r="Y3" s="32"/>
      <c r="Z3" s="32"/>
      <c r="AA3" s="32"/>
    </row>
    <row r="4" spans="1:27" ht="26.25" customHeight="1" x14ac:dyDescent="0.25">
      <c r="A4" s="32"/>
      <c r="B4" s="32"/>
      <c r="C4" s="32"/>
      <c r="D4" s="308"/>
      <c r="E4" s="32"/>
      <c r="F4" s="32"/>
      <c r="G4" s="32"/>
      <c r="H4" s="32"/>
      <c r="I4" s="32"/>
      <c r="J4" s="32"/>
      <c r="K4" s="32"/>
      <c r="L4" s="32"/>
      <c r="M4" s="32"/>
      <c r="N4" s="32"/>
      <c r="O4" s="32"/>
      <c r="P4" s="32"/>
      <c r="Q4" s="32"/>
      <c r="R4" s="32"/>
      <c r="S4" s="32"/>
      <c r="T4" s="32"/>
      <c r="U4" s="32"/>
      <c r="V4" s="32"/>
      <c r="W4" s="32"/>
      <c r="X4" s="32"/>
      <c r="Y4" s="32"/>
      <c r="Z4" s="32"/>
      <c r="AA4" s="32"/>
    </row>
    <row r="5" spans="1:27" ht="113.25" customHeight="1" x14ac:dyDescent="0.25">
      <c r="A5" s="32"/>
      <c r="B5" s="32"/>
      <c r="C5" s="32"/>
      <c r="D5" s="32"/>
      <c r="E5" s="32"/>
      <c r="F5" s="32"/>
      <c r="G5" s="32"/>
      <c r="H5" s="32"/>
      <c r="I5" s="32"/>
      <c r="J5" s="32"/>
      <c r="K5" s="32"/>
      <c r="L5" s="32"/>
      <c r="M5" s="32"/>
      <c r="N5" s="32"/>
      <c r="O5" s="32"/>
      <c r="P5" s="32"/>
      <c r="Q5" s="32"/>
      <c r="R5" s="32"/>
      <c r="S5" s="32"/>
      <c r="T5" s="32"/>
      <c r="U5" s="32"/>
      <c r="V5" s="32"/>
      <c r="W5" s="32"/>
      <c r="X5" s="32"/>
      <c r="Y5" s="32"/>
      <c r="Z5" s="32"/>
      <c r="AA5" s="32"/>
    </row>
    <row r="6" spans="1:27" ht="27" customHeight="1" x14ac:dyDescent="0.25">
      <c r="A6" s="32"/>
      <c r="B6" s="351" t="s">
        <v>380</v>
      </c>
      <c r="C6" s="361" t="s">
        <v>381</v>
      </c>
      <c r="D6" s="352" t="s">
        <v>392</v>
      </c>
      <c r="E6" s="395"/>
      <c r="F6" s="395"/>
      <c r="G6" s="395"/>
      <c r="H6" s="395"/>
      <c r="I6" s="395"/>
      <c r="J6" s="395"/>
      <c r="K6" s="32"/>
      <c r="L6" s="32"/>
      <c r="M6" s="32"/>
      <c r="N6" s="32"/>
      <c r="O6" s="32"/>
      <c r="P6" s="32"/>
      <c r="Q6" s="32"/>
      <c r="R6" s="32"/>
      <c r="S6" s="32"/>
      <c r="T6" s="32"/>
      <c r="U6" s="32"/>
      <c r="V6" s="32"/>
      <c r="W6" s="32"/>
      <c r="X6" s="32"/>
      <c r="Y6" s="32"/>
      <c r="Z6" s="32"/>
      <c r="AA6" s="32"/>
    </row>
    <row r="7" spans="1:27" ht="161.1" customHeight="1" x14ac:dyDescent="0.25">
      <c r="A7" s="32"/>
      <c r="B7" s="362" t="s">
        <v>20</v>
      </c>
      <c r="C7" s="351"/>
      <c r="D7" s="363" t="s">
        <v>498</v>
      </c>
      <c r="E7" s="357"/>
      <c r="F7" s="357"/>
      <c r="G7" s="357"/>
      <c r="H7" s="357"/>
      <c r="I7" s="357"/>
      <c r="J7" s="357"/>
      <c r="K7" s="32"/>
      <c r="L7" s="32"/>
      <c r="M7" s="32"/>
      <c r="N7" s="32"/>
      <c r="O7" s="32"/>
      <c r="P7" s="32"/>
      <c r="Q7" s="32"/>
      <c r="R7" s="32"/>
      <c r="S7" s="32"/>
      <c r="T7" s="32"/>
      <c r="U7" s="32"/>
      <c r="V7" s="32"/>
      <c r="W7" s="32"/>
      <c r="X7" s="32"/>
      <c r="Y7" s="32"/>
      <c r="Z7" s="32"/>
      <c r="AA7" s="32"/>
    </row>
    <row r="8" spans="1:27" ht="24.95" customHeight="1" x14ac:dyDescent="0.25">
      <c r="A8" s="32"/>
      <c r="B8" s="32"/>
      <c r="C8" s="32"/>
      <c r="D8" s="32"/>
      <c r="E8" s="32"/>
      <c r="F8" s="32"/>
      <c r="G8" s="32"/>
      <c r="H8" s="32"/>
      <c r="I8" s="32"/>
      <c r="J8" s="32"/>
      <c r="K8" s="32"/>
      <c r="L8" s="32"/>
      <c r="M8" s="32"/>
      <c r="N8" s="32"/>
      <c r="O8" s="32"/>
      <c r="P8" s="32"/>
      <c r="Q8" s="32"/>
      <c r="R8" s="32"/>
      <c r="S8" s="32"/>
      <c r="T8" s="32"/>
      <c r="U8" s="32"/>
      <c r="V8" s="32"/>
      <c r="W8" s="32"/>
      <c r="X8" s="32"/>
      <c r="Y8" s="32"/>
      <c r="Z8" s="32"/>
      <c r="AA8" s="32"/>
    </row>
    <row r="9" spans="1:27" ht="28.5" customHeight="1" x14ac:dyDescent="0.25">
      <c r="A9" s="32"/>
      <c r="B9" s="413" t="s">
        <v>499</v>
      </c>
      <c r="C9" s="389" t="s">
        <v>12</v>
      </c>
      <c r="D9" s="353" t="s">
        <v>474</v>
      </c>
      <c r="E9" s="32"/>
      <c r="F9" s="32"/>
      <c r="G9" s="32"/>
      <c r="H9" s="32"/>
      <c r="I9" s="32"/>
      <c r="J9" s="32"/>
      <c r="K9" s="32"/>
      <c r="L9" s="32"/>
      <c r="M9" s="32"/>
      <c r="N9" s="32"/>
      <c r="O9" s="32"/>
      <c r="P9" s="32"/>
      <c r="Q9" s="32"/>
      <c r="R9" s="32"/>
      <c r="S9" s="32"/>
      <c r="T9" s="32"/>
      <c r="U9" s="32"/>
      <c r="V9" s="32"/>
      <c r="W9" s="32"/>
      <c r="X9" s="32"/>
      <c r="Y9" s="32"/>
      <c r="Z9" s="32"/>
      <c r="AA9" s="32"/>
    </row>
    <row r="10" spans="1:27" ht="54" customHeight="1" x14ac:dyDescent="0.25">
      <c r="A10" s="32"/>
      <c r="B10" s="414"/>
      <c r="C10" s="390" t="s">
        <v>13</v>
      </c>
      <c r="D10" s="354" t="s">
        <v>475</v>
      </c>
      <c r="E10" s="32"/>
      <c r="F10" s="32"/>
      <c r="G10" s="32"/>
      <c r="H10" s="32"/>
      <c r="I10" s="32"/>
      <c r="J10" s="32"/>
      <c r="K10" s="32"/>
      <c r="L10" s="32"/>
      <c r="M10" s="32"/>
      <c r="N10" s="32"/>
      <c r="O10" s="32"/>
      <c r="P10" s="32"/>
      <c r="Q10" s="32"/>
      <c r="R10" s="32"/>
      <c r="S10" s="32"/>
      <c r="T10" s="32"/>
      <c r="U10" s="32"/>
      <c r="V10" s="32"/>
      <c r="W10" s="32"/>
      <c r="X10" s="32"/>
      <c r="Y10" s="32"/>
      <c r="Z10" s="32"/>
      <c r="AA10" s="32"/>
    </row>
    <row r="11" spans="1:27" ht="24" customHeight="1" x14ac:dyDescent="0.25">
      <c r="A11" s="32"/>
      <c r="B11" s="414"/>
      <c r="C11" s="391" t="s">
        <v>382</v>
      </c>
      <c r="D11" s="354" t="s">
        <v>383</v>
      </c>
      <c r="E11" s="32"/>
      <c r="F11" s="32"/>
      <c r="G11" s="32"/>
      <c r="H11" s="32"/>
      <c r="I11" s="32"/>
      <c r="J11" s="32"/>
      <c r="K11" s="32"/>
      <c r="L11" s="32"/>
      <c r="M11" s="32"/>
      <c r="N11" s="32"/>
      <c r="O11" s="32"/>
      <c r="P11" s="32"/>
      <c r="Q11" s="32"/>
      <c r="R11" s="32"/>
      <c r="S11" s="32"/>
      <c r="T11" s="32"/>
      <c r="U11" s="32"/>
      <c r="V11" s="32"/>
      <c r="W11" s="32"/>
      <c r="X11" s="32"/>
      <c r="Y11" s="32"/>
      <c r="Z11" s="32"/>
      <c r="AA11" s="32"/>
    </row>
    <row r="12" spans="1:27" ht="24" customHeight="1" x14ac:dyDescent="0.25">
      <c r="A12" s="32"/>
      <c r="B12" s="414"/>
      <c r="C12" s="391" t="s">
        <v>385</v>
      </c>
      <c r="D12" s="354" t="s">
        <v>423</v>
      </c>
      <c r="E12" s="32"/>
      <c r="F12" s="32"/>
      <c r="G12" s="32"/>
      <c r="H12" s="32"/>
      <c r="I12" s="32"/>
      <c r="J12" s="32"/>
      <c r="K12" s="32"/>
      <c r="L12" s="32"/>
      <c r="M12" s="32"/>
      <c r="N12" s="32"/>
      <c r="O12" s="32"/>
      <c r="P12" s="32"/>
      <c r="Q12" s="32"/>
      <c r="R12" s="32"/>
      <c r="S12" s="32"/>
      <c r="T12" s="32"/>
      <c r="U12" s="32"/>
      <c r="V12" s="32"/>
      <c r="W12" s="32"/>
      <c r="X12" s="32"/>
      <c r="Y12" s="32"/>
      <c r="Z12" s="32"/>
      <c r="AA12" s="32"/>
    </row>
    <row r="13" spans="1:27" ht="24" customHeight="1" x14ac:dyDescent="0.25">
      <c r="A13" s="32"/>
      <c r="B13" s="414"/>
      <c r="C13" s="391" t="s">
        <v>384</v>
      </c>
      <c r="D13" s="354" t="s">
        <v>386</v>
      </c>
      <c r="E13" s="32"/>
      <c r="F13" s="32"/>
      <c r="G13" s="32"/>
      <c r="H13" s="32"/>
      <c r="I13" s="32"/>
      <c r="J13" s="32"/>
      <c r="K13" s="32"/>
      <c r="L13" s="32"/>
      <c r="M13" s="32"/>
      <c r="N13" s="32"/>
      <c r="O13" s="32"/>
      <c r="P13" s="32"/>
      <c r="Q13" s="32"/>
      <c r="R13" s="32"/>
      <c r="S13" s="32"/>
      <c r="T13" s="32"/>
      <c r="U13" s="32"/>
      <c r="V13" s="32"/>
      <c r="W13" s="32"/>
      <c r="X13" s="32"/>
      <c r="Y13" s="32"/>
      <c r="Z13" s="32"/>
      <c r="AA13" s="32"/>
    </row>
    <row r="14" spans="1:27" ht="24" customHeight="1" x14ac:dyDescent="0.25">
      <c r="A14" s="32"/>
      <c r="B14" s="414"/>
      <c r="C14" s="392" t="s">
        <v>387</v>
      </c>
      <c r="D14" s="354" t="s">
        <v>424</v>
      </c>
      <c r="E14" s="32"/>
      <c r="F14" s="32"/>
      <c r="G14" s="32"/>
      <c r="H14" s="32"/>
      <c r="I14" s="32"/>
      <c r="J14" s="32"/>
      <c r="K14" s="32"/>
      <c r="L14" s="32"/>
      <c r="M14" s="32"/>
      <c r="N14" s="32"/>
      <c r="O14" s="32"/>
      <c r="P14" s="32"/>
      <c r="Q14" s="32"/>
      <c r="R14" s="32"/>
      <c r="S14" s="32"/>
      <c r="T14" s="32"/>
      <c r="U14" s="32"/>
      <c r="V14" s="32"/>
      <c r="W14" s="32"/>
      <c r="X14" s="32"/>
      <c r="Y14" s="32"/>
      <c r="Z14" s="32"/>
      <c r="AA14" s="32"/>
    </row>
    <row r="15" spans="1:27" ht="33" customHeight="1" x14ac:dyDescent="0.25">
      <c r="A15" s="32"/>
      <c r="B15" s="414"/>
      <c r="C15" s="391" t="s">
        <v>389</v>
      </c>
      <c r="D15" s="354" t="s">
        <v>472</v>
      </c>
      <c r="E15" s="32"/>
      <c r="F15" s="32"/>
      <c r="G15" s="32"/>
      <c r="H15" s="32"/>
      <c r="I15" s="32"/>
      <c r="J15" s="32"/>
      <c r="K15" s="32"/>
      <c r="L15" s="32"/>
      <c r="M15" s="32"/>
      <c r="N15" s="32"/>
      <c r="O15" s="32"/>
      <c r="P15" s="32"/>
      <c r="Q15" s="32"/>
      <c r="R15" s="32"/>
      <c r="S15" s="32"/>
      <c r="T15" s="32"/>
      <c r="U15" s="32"/>
      <c r="V15" s="32"/>
      <c r="W15" s="32"/>
      <c r="X15" s="32"/>
      <c r="Y15" s="32"/>
      <c r="Z15" s="32"/>
      <c r="AA15" s="32"/>
    </row>
    <row r="16" spans="1:27" ht="24" customHeight="1" x14ac:dyDescent="0.25">
      <c r="A16" s="32"/>
      <c r="B16" s="414"/>
      <c r="C16" s="391" t="s">
        <v>391</v>
      </c>
      <c r="D16" s="354" t="s">
        <v>388</v>
      </c>
      <c r="E16" s="32"/>
      <c r="F16" s="32"/>
      <c r="G16" s="32"/>
      <c r="H16" s="32"/>
      <c r="I16" s="32"/>
      <c r="J16" s="32"/>
      <c r="K16" s="32"/>
      <c r="L16" s="32"/>
      <c r="M16" s="32"/>
      <c r="N16" s="32"/>
      <c r="O16" s="32"/>
      <c r="P16" s="32"/>
      <c r="Q16" s="32"/>
      <c r="R16" s="32"/>
      <c r="S16" s="32"/>
      <c r="T16" s="32"/>
      <c r="U16" s="32"/>
      <c r="V16" s="32"/>
      <c r="W16" s="32"/>
      <c r="X16" s="32"/>
      <c r="Y16" s="32"/>
      <c r="Z16" s="32"/>
      <c r="AA16" s="32"/>
    </row>
    <row r="17" spans="1:27" ht="24" customHeight="1" x14ac:dyDescent="0.25">
      <c r="A17" s="32"/>
      <c r="B17" s="414"/>
      <c r="C17" s="391" t="s">
        <v>425</v>
      </c>
      <c r="D17" s="354" t="s">
        <v>390</v>
      </c>
      <c r="E17" s="32"/>
      <c r="F17" s="32"/>
      <c r="G17" s="32"/>
      <c r="H17" s="32"/>
      <c r="I17" s="32"/>
      <c r="J17" s="32"/>
      <c r="K17" s="32"/>
      <c r="L17" s="32"/>
      <c r="M17" s="32"/>
      <c r="N17" s="32"/>
      <c r="O17" s="32"/>
      <c r="P17" s="32"/>
      <c r="Q17" s="32"/>
      <c r="R17" s="32"/>
      <c r="S17" s="32"/>
      <c r="T17" s="32"/>
      <c r="U17" s="32"/>
      <c r="V17" s="32"/>
      <c r="W17" s="32"/>
      <c r="X17" s="32"/>
      <c r="Y17" s="32"/>
      <c r="Z17" s="32"/>
      <c r="AA17" s="32"/>
    </row>
    <row r="18" spans="1:27" ht="42.75" customHeight="1" x14ac:dyDescent="0.25">
      <c r="A18" s="32"/>
      <c r="B18" s="414"/>
      <c r="C18" s="391" t="s">
        <v>427</v>
      </c>
      <c r="D18" s="354" t="s">
        <v>476</v>
      </c>
      <c r="E18" s="32"/>
      <c r="F18" s="32"/>
      <c r="G18" s="32"/>
      <c r="H18" s="32"/>
      <c r="I18" s="32"/>
      <c r="J18" s="32"/>
      <c r="K18" s="32"/>
      <c r="L18" s="32"/>
      <c r="M18" s="32"/>
      <c r="N18" s="32"/>
      <c r="O18" s="32"/>
      <c r="P18" s="32"/>
      <c r="Q18" s="32"/>
      <c r="R18" s="32"/>
      <c r="S18" s="32"/>
      <c r="T18" s="32"/>
      <c r="U18" s="32"/>
      <c r="V18" s="32"/>
      <c r="W18" s="32"/>
      <c r="X18" s="32"/>
      <c r="Y18" s="32"/>
      <c r="Z18" s="32"/>
      <c r="AA18" s="32"/>
    </row>
    <row r="19" spans="1:27" ht="16.5" customHeight="1" x14ac:dyDescent="0.25">
      <c r="A19" s="32"/>
      <c r="B19" s="414"/>
      <c r="C19" s="391"/>
      <c r="D19" s="365" t="s">
        <v>206</v>
      </c>
      <c r="E19" s="32"/>
      <c r="F19" s="32"/>
      <c r="G19" s="32"/>
      <c r="H19" s="32"/>
      <c r="I19" s="32"/>
      <c r="J19" s="32"/>
      <c r="K19" s="32"/>
      <c r="L19" s="32"/>
      <c r="M19" s="32"/>
      <c r="N19" s="32"/>
      <c r="O19" s="32"/>
      <c r="P19" s="32"/>
      <c r="Q19" s="32"/>
      <c r="R19" s="32"/>
      <c r="S19" s="32"/>
      <c r="T19" s="32"/>
      <c r="U19" s="32"/>
      <c r="V19" s="32"/>
      <c r="W19" s="32"/>
      <c r="X19" s="32"/>
      <c r="Y19" s="32"/>
      <c r="Z19" s="32"/>
      <c r="AA19" s="32"/>
    </row>
    <row r="20" spans="1:27" ht="15" customHeight="1" x14ac:dyDescent="0.25">
      <c r="A20" s="32"/>
      <c r="B20" s="414"/>
      <c r="C20" s="391"/>
      <c r="D20" s="366" t="s">
        <v>477</v>
      </c>
      <c r="E20" s="32"/>
      <c r="F20" s="32"/>
      <c r="G20" s="32"/>
      <c r="H20" s="32"/>
      <c r="I20" s="32"/>
      <c r="J20" s="32"/>
      <c r="K20" s="32"/>
      <c r="L20" s="32"/>
      <c r="M20" s="32"/>
      <c r="N20" s="32"/>
      <c r="O20" s="32"/>
      <c r="P20" s="32"/>
      <c r="Q20" s="32"/>
      <c r="R20" s="32"/>
      <c r="S20" s="32"/>
      <c r="T20" s="32"/>
      <c r="U20" s="32"/>
      <c r="V20" s="32"/>
      <c r="W20" s="32"/>
      <c r="X20" s="32"/>
      <c r="Y20" s="32"/>
      <c r="Z20" s="32"/>
      <c r="AA20" s="32"/>
    </row>
    <row r="21" spans="1:27" ht="39" customHeight="1" x14ac:dyDescent="0.25">
      <c r="A21" s="32"/>
      <c r="B21" s="415"/>
      <c r="C21" s="393" t="s">
        <v>426</v>
      </c>
      <c r="D21" s="355" t="s">
        <v>428</v>
      </c>
      <c r="E21" s="32"/>
      <c r="F21" s="32"/>
      <c r="G21" s="32"/>
      <c r="H21" s="32"/>
      <c r="I21" s="32"/>
      <c r="J21" s="32"/>
      <c r="K21" s="32"/>
      <c r="L21" s="32"/>
      <c r="M21" s="32"/>
      <c r="N21" s="32"/>
      <c r="O21" s="32"/>
      <c r="P21" s="32"/>
      <c r="Q21" s="32"/>
      <c r="R21" s="32"/>
      <c r="S21" s="32"/>
      <c r="T21" s="32"/>
      <c r="U21" s="32"/>
      <c r="V21" s="32"/>
      <c r="W21" s="32"/>
      <c r="X21" s="32"/>
      <c r="Y21" s="32"/>
      <c r="Z21" s="32"/>
      <c r="AA21" s="32"/>
    </row>
    <row r="22" spans="1:27" x14ac:dyDescent="0.25">
      <c r="A22" s="32"/>
      <c r="B22" s="32"/>
      <c r="C22" s="34"/>
      <c r="D22" s="356"/>
      <c r="E22" s="32"/>
      <c r="F22" s="32"/>
      <c r="G22" s="32"/>
      <c r="H22" s="32"/>
      <c r="I22" s="32"/>
      <c r="J22" s="32"/>
      <c r="K22" s="32"/>
      <c r="L22" s="32"/>
      <c r="M22" s="32"/>
      <c r="N22" s="32"/>
      <c r="O22" s="32"/>
      <c r="P22" s="32"/>
      <c r="Q22" s="32"/>
      <c r="R22" s="32"/>
      <c r="S22" s="32"/>
      <c r="T22" s="32"/>
      <c r="U22" s="32"/>
      <c r="V22" s="32"/>
      <c r="W22" s="32"/>
      <c r="X22" s="32"/>
      <c r="Y22" s="32"/>
      <c r="Z22" s="32"/>
      <c r="AA22" s="32"/>
    </row>
    <row r="23" spans="1:27" ht="24" customHeight="1" x14ac:dyDescent="0.25">
      <c r="A23" s="32"/>
      <c r="B23" s="32"/>
      <c r="C23" s="32"/>
      <c r="D23" s="345"/>
      <c r="E23" s="32"/>
      <c r="F23" s="32"/>
      <c r="G23" s="32"/>
      <c r="H23" s="32"/>
      <c r="I23" s="32"/>
      <c r="J23" s="32"/>
      <c r="K23" s="32"/>
      <c r="L23" s="32"/>
      <c r="M23" s="32"/>
      <c r="N23" s="32"/>
      <c r="O23" s="32"/>
      <c r="P23" s="32"/>
      <c r="Q23" s="32"/>
      <c r="R23" s="32"/>
      <c r="S23" s="32"/>
      <c r="T23" s="32"/>
      <c r="U23" s="32"/>
      <c r="V23" s="32"/>
      <c r="W23" s="32"/>
      <c r="X23" s="32"/>
      <c r="Y23" s="32"/>
      <c r="Z23" s="32"/>
      <c r="AA23" s="32"/>
    </row>
    <row r="24" spans="1:27" ht="37.5" customHeight="1" x14ac:dyDescent="0.25">
      <c r="A24" s="32"/>
      <c r="B24" s="412" t="s">
        <v>26</v>
      </c>
      <c r="C24" s="364" t="s">
        <v>393</v>
      </c>
      <c r="D24" s="364" t="s">
        <v>449</v>
      </c>
      <c r="E24" s="32"/>
      <c r="F24" s="32"/>
      <c r="G24" s="32"/>
      <c r="H24" s="32"/>
      <c r="I24" s="32"/>
      <c r="J24" s="32"/>
      <c r="K24" s="32"/>
      <c r="L24" s="32"/>
      <c r="M24" s="32"/>
      <c r="N24" s="32"/>
      <c r="O24" s="32"/>
      <c r="P24" s="32"/>
      <c r="Q24" s="32"/>
      <c r="R24" s="32"/>
      <c r="S24" s="32"/>
      <c r="T24" s="32"/>
      <c r="U24" s="32"/>
      <c r="V24" s="32"/>
      <c r="W24" s="32"/>
      <c r="X24" s="32"/>
      <c r="Y24" s="32"/>
      <c r="Z24" s="32"/>
      <c r="AA24" s="32"/>
    </row>
    <row r="25" spans="1:27" ht="39" customHeight="1" x14ac:dyDescent="0.25">
      <c r="A25" s="32"/>
      <c r="B25" s="412"/>
      <c r="C25" s="340" t="s">
        <v>393</v>
      </c>
      <c r="D25" s="340" t="s">
        <v>479</v>
      </c>
      <c r="E25" s="32"/>
      <c r="F25" s="32"/>
      <c r="G25" s="32"/>
      <c r="H25" s="32"/>
      <c r="I25" s="32"/>
      <c r="J25" s="32"/>
      <c r="K25" s="32"/>
      <c r="L25" s="32"/>
      <c r="M25" s="32"/>
      <c r="N25" s="32"/>
      <c r="O25" s="32"/>
      <c r="P25" s="32"/>
      <c r="Q25" s="32"/>
      <c r="R25" s="32"/>
      <c r="S25" s="32"/>
      <c r="T25" s="32"/>
      <c r="U25" s="32"/>
      <c r="V25" s="32"/>
      <c r="W25" s="32"/>
      <c r="X25" s="32"/>
      <c r="Y25" s="32"/>
      <c r="Z25" s="32"/>
      <c r="AA25" s="32"/>
    </row>
    <row r="26" spans="1:27" ht="24" customHeight="1" x14ac:dyDescent="0.25">
      <c r="A26" s="32"/>
      <c r="B26" s="412"/>
      <c r="C26" s="340" t="s">
        <v>385</v>
      </c>
      <c r="D26" s="340" t="s">
        <v>396</v>
      </c>
      <c r="E26" s="32"/>
      <c r="F26" s="32"/>
      <c r="G26" s="312"/>
      <c r="H26" s="313"/>
      <c r="I26" s="411" t="s">
        <v>459</v>
      </c>
      <c r="J26" s="411"/>
      <c r="K26" s="411"/>
      <c r="L26" s="411"/>
      <c r="M26" s="314"/>
      <c r="N26" s="314"/>
      <c r="O26" s="314"/>
      <c r="P26" s="314"/>
      <c r="Q26" s="315"/>
      <c r="R26" s="32"/>
      <c r="S26" s="32"/>
      <c r="T26" s="32"/>
      <c r="U26" s="32"/>
      <c r="V26" s="32"/>
      <c r="W26" s="32"/>
      <c r="X26" s="32"/>
      <c r="Y26" s="32"/>
      <c r="Z26" s="32"/>
      <c r="AA26" s="32"/>
    </row>
    <row r="27" spans="1:27" ht="57.75" customHeight="1" x14ac:dyDescent="0.25">
      <c r="A27" s="32"/>
      <c r="B27" s="412"/>
      <c r="C27" s="340" t="s">
        <v>429</v>
      </c>
      <c r="D27" s="340" t="s">
        <v>430</v>
      </c>
      <c r="E27" s="32"/>
      <c r="F27" s="32"/>
      <c r="G27" s="316"/>
      <c r="H27" s="317"/>
      <c r="I27" s="317"/>
      <c r="J27" s="317"/>
      <c r="K27" s="317"/>
      <c r="L27" s="317"/>
      <c r="M27" s="317"/>
      <c r="N27" s="317"/>
      <c r="O27" s="317"/>
      <c r="P27" s="317"/>
      <c r="Q27" s="318"/>
      <c r="R27" s="32"/>
      <c r="S27" s="32"/>
      <c r="T27" s="32"/>
      <c r="U27" s="32"/>
      <c r="V27" s="32"/>
      <c r="W27" s="32"/>
      <c r="X27" s="32"/>
      <c r="Y27" s="32"/>
      <c r="Z27" s="32"/>
      <c r="AA27" s="32"/>
    </row>
    <row r="28" spans="1:27" ht="24" customHeight="1" x14ac:dyDescent="0.25">
      <c r="A28" s="32"/>
      <c r="B28" s="412"/>
      <c r="C28" s="340" t="s">
        <v>389</v>
      </c>
      <c r="D28" s="340" t="s">
        <v>431</v>
      </c>
      <c r="E28" s="32"/>
      <c r="F28" s="32"/>
      <c r="G28" s="319"/>
      <c r="H28" s="320"/>
      <c r="I28" s="321"/>
      <c r="J28" s="346"/>
      <c r="K28" s="347" t="s">
        <v>453</v>
      </c>
      <c r="L28" s="348"/>
      <c r="M28" s="348"/>
      <c r="N28" s="349"/>
      <c r="O28" s="317"/>
      <c r="P28" s="317"/>
      <c r="Q28" s="318"/>
      <c r="R28" s="32"/>
      <c r="S28" s="32"/>
      <c r="T28" s="32"/>
      <c r="U28" s="32"/>
      <c r="V28" s="32"/>
      <c r="W28" s="32"/>
      <c r="X28" s="32"/>
      <c r="Y28" s="32"/>
      <c r="Z28" s="32"/>
      <c r="AA28" s="32"/>
    </row>
    <row r="29" spans="1:27" ht="24" customHeight="1" x14ac:dyDescent="0.25">
      <c r="A29" s="32"/>
      <c r="B29" s="412"/>
      <c r="C29" s="340" t="s">
        <v>397</v>
      </c>
      <c r="D29" s="340" t="s">
        <v>400</v>
      </c>
      <c r="E29" s="32"/>
      <c r="F29" s="32"/>
      <c r="G29" s="319"/>
      <c r="H29" s="322" t="s">
        <v>461</v>
      </c>
      <c r="I29" s="317"/>
      <c r="J29" s="335"/>
      <c r="K29" s="323">
        <v>0</v>
      </c>
      <c r="L29" s="324">
        <v>1</v>
      </c>
      <c r="M29" s="324">
        <v>2</v>
      </c>
      <c r="N29" s="325" t="s">
        <v>302</v>
      </c>
      <c r="O29" s="317"/>
      <c r="P29" s="317"/>
      <c r="Q29" s="318"/>
      <c r="R29" s="32"/>
      <c r="S29" s="32"/>
      <c r="T29" s="32"/>
      <c r="U29" s="32"/>
      <c r="V29" s="32"/>
      <c r="W29" s="32"/>
      <c r="X29" s="32"/>
      <c r="Y29" s="32"/>
      <c r="Z29" s="32"/>
      <c r="AA29" s="32"/>
    </row>
    <row r="30" spans="1:27" ht="24" customHeight="1" x14ac:dyDescent="0.25">
      <c r="A30" s="32"/>
      <c r="B30" s="412"/>
      <c r="C30" s="340"/>
      <c r="D30" s="340" t="s">
        <v>395</v>
      </c>
      <c r="E30" s="32"/>
      <c r="F30" s="32"/>
      <c r="G30" s="319"/>
      <c r="H30" s="316" t="s">
        <v>462</v>
      </c>
      <c r="I30" s="317"/>
      <c r="J30" s="335"/>
      <c r="K30" s="323">
        <v>0</v>
      </c>
      <c r="L30" s="324">
        <v>1</v>
      </c>
      <c r="M30" s="324">
        <v>2</v>
      </c>
      <c r="N30" s="325" t="s">
        <v>302</v>
      </c>
      <c r="O30" s="317"/>
      <c r="P30" s="317"/>
      <c r="Q30" s="318"/>
      <c r="R30" s="32"/>
      <c r="S30" s="32"/>
      <c r="T30" s="32"/>
      <c r="U30" s="32"/>
      <c r="V30" s="32"/>
      <c r="W30" s="32"/>
      <c r="X30" s="32"/>
      <c r="Y30" s="32"/>
      <c r="Z30" s="32"/>
      <c r="AA30" s="32"/>
    </row>
    <row r="31" spans="1:27" x14ac:dyDescent="0.25">
      <c r="A31" s="32"/>
      <c r="B31" s="412"/>
      <c r="C31" s="341"/>
      <c r="D31" s="341"/>
      <c r="E31" s="32"/>
      <c r="F31" s="32"/>
      <c r="G31" s="319"/>
      <c r="H31" s="316" t="s">
        <v>463</v>
      </c>
      <c r="I31" s="317"/>
      <c r="J31" s="335"/>
      <c r="K31" s="323">
        <v>0</v>
      </c>
      <c r="L31" s="324">
        <v>1</v>
      </c>
      <c r="M31" s="324">
        <v>2</v>
      </c>
      <c r="N31" s="325" t="s">
        <v>302</v>
      </c>
      <c r="O31" s="317"/>
      <c r="P31" s="317"/>
      <c r="Q31" s="318"/>
      <c r="R31" s="32"/>
      <c r="S31" s="32"/>
      <c r="T31" s="32"/>
      <c r="U31" s="32"/>
      <c r="V31" s="32"/>
      <c r="W31" s="32"/>
      <c r="X31" s="32"/>
      <c r="Y31" s="32"/>
      <c r="Z31" s="32"/>
      <c r="AA31" s="32"/>
    </row>
    <row r="32" spans="1:27" x14ac:dyDescent="0.25">
      <c r="A32" s="32"/>
      <c r="B32" s="32"/>
      <c r="C32" s="32"/>
      <c r="D32" s="32"/>
      <c r="E32" s="32"/>
      <c r="F32" s="32"/>
      <c r="G32" s="319"/>
      <c r="H32" s="316" t="s">
        <v>464</v>
      </c>
      <c r="I32" s="317"/>
      <c r="J32" s="335"/>
      <c r="K32" s="326">
        <v>0</v>
      </c>
      <c r="L32" s="327">
        <v>1</v>
      </c>
      <c r="M32" s="328"/>
      <c r="N32" s="329"/>
      <c r="O32" s="317"/>
      <c r="P32" s="317"/>
      <c r="Q32" s="318"/>
      <c r="R32" s="32"/>
      <c r="S32" s="32"/>
      <c r="T32" s="32"/>
      <c r="U32" s="32"/>
      <c r="V32" s="32"/>
      <c r="W32" s="32"/>
      <c r="X32" s="32"/>
      <c r="Y32" s="32"/>
      <c r="Z32" s="32"/>
      <c r="AA32" s="32"/>
    </row>
    <row r="33" spans="1:27" x14ac:dyDescent="0.25">
      <c r="A33" s="32"/>
      <c r="B33" s="413" t="s">
        <v>500</v>
      </c>
      <c r="C33" s="404"/>
      <c r="D33" s="364"/>
      <c r="E33" s="32"/>
      <c r="F33" s="32"/>
      <c r="G33" s="319"/>
      <c r="H33" s="316"/>
      <c r="I33" s="317"/>
      <c r="J33" s="335"/>
      <c r="K33" s="323"/>
      <c r="L33" s="324"/>
      <c r="M33" s="324"/>
      <c r="N33" s="325"/>
      <c r="O33" s="317"/>
      <c r="P33" s="317"/>
      <c r="Q33" s="318"/>
      <c r="R33" s="32"/>
      <c r="S33" s="32"/>
      <c r="T33" s="32"/>
      <c r="U33" s="32"/>
      <c r="V33" s="32"/>
      <c r="W33" s="32"/>
      <c r="X33" s="32"/>
      <c r="Y33" s="32"/>
      <c r="Z33" s="32"/>
      <c r="AA33" s="32"/>
    </row>
    <row r="34" spans="1:27" x14ac:dyDescent="0.25">
      <c r="A34" s="32"/>
      <c r="B34" s="414"/>
      <c r="C34" s="310"/>
      <c r="D34" s="311"/>
      <c r="E34" s="32"/>
      <c r="F34" s="32"/>
      <c r="G34" s="319"/>
      <c r="H34" s="330"/>
      <c r="I34" s="331" t="s">
        <v>452</v>
      </c>
      <c r="J34" s="339"/>
      <c r="K34" s="332">
        <v>0</v>
      </c>
      <c r="L34" s="333">
        <v>1</v>
      </c>
      <c r="M34" s="333">
        <v>2</v>
      </c>
      <c r="N34" s="334">
        <v>3</v>
      </c>
      <c r="O34" s="317"/>
      <c r="P34" s="317"/>
      <c r="Q34" s="318"/>
      <c r="R34" s="32"/>
      <c r="S34" s="32"/>
      <c r="T34" s="32"/>
      <c r="U34" s="32"/>
      <c r="V34" s="32"/>
      <c r="W34" s="32"/>
      <c r="X34" s="32"/>
      <c r="Y34" s="32"/>
      <c r="Z34" s="32"/>
      <c r="AA34" s="32"/>
    </row>
    <row r="35" spans="1:27" ht="75" x14ac:dyDescent="0.25">
      <c r="A35" s="32"/>
      <c r="B35" s="414"/>
      <c r="C35" s="310" t="s">
        <v>432</v>
      </c>
      <c r="D35" s="340" t="s">
        <v>503</v>
      </c>
      <c r="E35" s="32"/>
      <c r="F35" s="32"/>
      <c r="G35" s="316"/>
      <c r="H35" s="317"/>
      <c r="I35" s="317"/>
      <c r="J35" s="317"/>
      <c r="K35" s="317"/>
      <c r="L35" s="317"/>
      <c r="M35" s="317"/>
      <c r="N35" s="317"/>
      <c r="O35" s="317"/>
      <c r="P35" s="317"/>
      <c r="Q35" s="318"/>
      <c r="R35" s="32"/>
      <c r="S35" s="32"/>
      <c r="T35" s="32"/>
      <c r="U35" s="32"/>
      <c r="V35" s="32"/>
      <c r="W35" s="32"/>
      <c r="X35" s="32"/>
      <c r="Y35" s="32"/>
      <c r="Z35" s="32"/>
      <c r="AA35" s="32"/>
    </row>
    <row r="36" spans="1:27" x14ac:dyDescent="0.25">
      <c r="A36" s="32"/>
      <c r="B36" s="414"/>
      <c r="C36" s="310"/>
      <c r="D36" s="374" t="s">
        <v>483</v>
      </c>
      <c r="E36" s="32"/>
      <c r="F36" s="32"/>
      <c r="G36" s="316"/>
      <c r="H36" s="317" t="s">
        <v>454</v>
      </c>
      <c r="I36" s="317"/>
      <c r="J36" s="317"/>
      <c r="K36" s="317"/>
      <c r="L36" s="317"/>
      <c r="M36" s="317"/>
      <c r="N36" s="317"/>
      <c r="O36" s="317"/>
      <c r="P36" s="317"/>
      <c r="Q36" s="318"/>
      <c r="R36" s="32"/>
      <c r="S36" s="32"/>
      <c r="T36" s="32"/>
      <c r="U36" s="32"/>
      <c r="V36" s="32"/>
      <c r="W36" s="32"/>
      <c r="X36" s="32"/>
      <c r="Y36" s="32"/>
      <c r="Z36" s="32"/>
      <c r="AA36" s="32"/>
    </row>
    <row r="37" spans="1:27" x14ac:dyDescent="0.25">
      <c r="A37" s="32"/>
      <c r="B37" s="414"/>
      <c r="C37" s="310"/>
      <c r="D37" s="374"/>
      <c r="E37" s="32"/>
      <c r="F37" s="32"/>
      <c r="G37" s="316"/>
      <c r="H37" s="317"/>
      <c r="I37" s="317"/>
      <c r="J37" s="317"/>
      <c r="K37" s="317"/>
      <c r="L37" s="317"/>
      <c r="M37" s="317"/>
      <c r="N37" s="317"/>
      <c r="O37" s="317"/>
      <c r="P37" s="317"/>
      <c r="Q37" s="318"/>
      <c r="R37" s="32"/>
      <c r="S37" s="32"/>
      <c r="T37" s="32"/>
      <c r="U37" s="32"/>
      <c r="V37" s="32"/>
      <c r="W37" s="32"/>
      <c r="X37" s="32"/>
      <c r="Y37" s="32"/>
      <c r="Z37" s="32"/>
      <c r="AA37" s="32"/>
    </row>
    <row r="38" spans="1:27" ht="30" x14ac:dyDescent="0.25">
      <c r="A38" s="32"/>
      <c r="B38" s="414"/>
      <c r="C38" s="310" t="s">
        <v>433</v>
      </c>
      <c r="D38" s="340" t="s">
        <v>489</v>
      </c>
      <c r="E38" s="32"/>
      <c r="F38" s="32"/>
      <c r="G38" s="316"/>
      <c r="H38" s="317" t="s">
        <v>351</v>
      </c>
      <c r="I38" s="317" t="s">
        <v>465</v>
      </c>
      <c r="J38" s="317"/>
      <c r="K38" s="317"/>
      <c r="L38" s="317"/>
      <c r="M38" s="317"/>
      <c r="N38" s="317"/>
      <c r="O38" s="317"/>
      <c r="P38" s="317"/>
      <c r="Q38" s="318"/>
      <c r="R38" s="32"/>
      <c r="S38" s="32"/>
      <c r="T38" s="32"/>
      <c r="U38" s="32"/>
      <c r="V38" s="32"/>
      <c r="W38" s="32"/>
      <c r="X38" s="32"/>
      <c r="Y38" s="32"/>
      <c r="Z38" s="32"/>
      <c r="AA38" s="32"/>
    </row>
    <row r="39" spans="1:27" ht="21.75" customHeight="1" x14ac:dyDescent="0.25">
      <c r="A39" s="32"/>
      <c r="B39" s="414"/>
      <c r="C39" s="403"/>
      <c r="D39" s="341" t="s">
        <v>434</v>
      </c>
      <c r="E39" s="32"/>
      <c r="F39" s="32"/>
      <c r="G39" s="316"/>
      <c r="H39" s="350" t="s">
        <v>352</v>
      </c>
      <c r="I39" s="350" t="s">
        <v>466</v>
      </c>
      <c r="J39" s="317"/>
      <c r="K39" s="317"/>
      <c r="L39" s="317"/>
      <c r="M39" s="317"/>
      <c r="N39" s="317"/>
      <c r="O39" s="317"/>
      <c r="P39" s="317"/>
      <c r="Q39" s="318"/>
      <c r="R39" s="32"/>
      <c r="S39" s="32"/>
      <c r="T39" s="32"/>
      <c r="U39" s="32"/>
      <c r="V39" s="32"/>
      <c r="W39" s="32"/>
      <c r="X39" s="32"/>
      <c r="Y39" s="32"/>
      <c r="Z39" s="32"/>
      <c r="AA39" s="32"/>
    </row>
    <row r="40" spans="1:27" ht="17.100000000000001" customHeight="1" x14ac:dyDescent="0.25">
      <c r="A40" s="32"/>
      <c r="B40" s="414"/>
      <c r="C40" s="310"/>
      <c r="D40" s="340"/>
      <c r="E40" s="32"/>
      <c r="F40" s="32"/>
      <c r="G40" s="316"/>
      <c r="H40" s="317" t="s">
        <v>353</v>
      </c>
      <c r="I40" s="317" t="s">
        <v>468</v>
      </c>
      <c r="J40" s="317"/>
      <c r="K40" s="317"/>
      <c r="L40" s="317"/>
      <c r="M40" s="317"/>
      <c r="N40" s="317"/>
      <c r="O40" s="317"/>
      <c r="P40" s="317"/>
      <c r="Q40" s="318"/>
      <c r="R40" s="32"/>
      <c r="S40" s="32"/>
      <c r="T40" s="32"/>
      <c r="U40" s="32"/>
      <c r="V40" s="32"/>
      <c r="W40" s="32"/>
      <c r="X40" s="32"/>
      <c r="Y40" s="32"/>
      <c r="Z40" s="32"/>
      <c r="AA40" s="32"/>
    </row>
    <row r="41" spans="1:27" ht="31.5" customHeight="1" x14ac:dyDescent="0.25">
      <c r="A41" s="32"/>
      <c r="B41" s="414"/>
      <c r="C41" s="310" t="s">
        <v>435</v>
      </c>
      <c r="D41" s="340" t="s">
        <v>490</v>
      </c>
      <c r="E41" s="32"/>
      <c r="F41" s="32"/>
      <c r="G41" s="316"/>
      <c r="H41" s="335" t="s">
        <v>467</v>
      </c>
      <c r="I41" s="317" t="s">
        <v>469</v>
      </c>
      <c r="J41" s="317"/>
      <c r="K41" s="317"/>
      <c r="L41" s="317"/>
      <c r="M41" s="317"/>
      <c r="N41" s="317"/>
      <c r="O41" s="317"/>
      <c r="P41" s="317"/>
      <c r="Q41" s="318"/>
      <c r="R41" s="32"/>
      <c r="S41" s="32"/>
      <c r="T41" s="32"/>
      <c r="U41" s="32"/>
      <c r="V41" s="32"/>
      <c r="W41" s="32"/>
      <c r="X41" s="32"/>
      <c r="Y41" s="32"/>
      <c r="Z41" s="32"/>
      <c r="AA41" s="32"/>
    </row>
    <row r="42" spans="1:27" ht="48.75" customHeight="1" x14ac:dyDescent="0.25">
      <c r="A42" s="32"/>
      <c r="B42" s="414"/>
      <c r="C42" s="403"/>
      <c r="D42" s="341" t="s">
        <v>491</v>
      </c>
      <c r="E42" s="32"/>
      <c r="F42" s="32"/>
      <c r="G42" s="422" t="s">
        <v>455</v>
      </c>
      <c r="H42" s="423"/>
      <c r="I42" s="423"/>
      <c r="J42" s="423"/>
      <c r="K42" s="423"/>
      <c r="L42" s="423"/>
      <c r="M42" s="423"/>
      <c r="N42" s="423"/>
      <c r="O42" s="423"/>
      <c r="P42" s="423"/>
      <c r="Q42" s="424"/>
      <c r="R42" s="32"/>
      <c r="S42" s="32"/>
      <c r="T42" s="32"/>
      <c r="U42" s="32"/>
      <c r="V42" s="32"/>
      <c r="W42" s="32"/>
      <c r="X42" s="32"/>
      <c r="Y42" s="32"/>
      <c r="Z42" s="32"/>
      <c r="AA42" s="32"/>
    </row>
    <row r="43" spans="1:27" x14ac:dyDescent="0.25">
      <c r="A43" s="32"/>
      <c r="B43" s="414"/>
      <c r="C43" s="310"/>
      <c r="D43" s="340"/>
      <c r="E43" s="32"/>
      <c r="F43" s="32"/>
      <c r="G43" s="419" t="s">
        <v>456</v>
      </c>
      <c r="H43" s="420"/>
      <c r="I43" s="420"/>
      <c r="J43" s="420"/>
      <c r="K43" s="420"/>
      <c r="L43" s="420"/>
      <c r="M43" s="420"/>
      <c r="N43" s="420"/>
      <c r="O43" s="420"/>
      <c r="P43" s="420"/>
      <c r="Q43" s="421"/>
      <c r="R43" s="32"/>
      <c r="S43" s="32"/>
      <c r="T43" s="32"/>
      <c r="U43" s="32"/>
      <c r="V43" s="32"/>
      <c r="W43" s="32"/>
      <c r="X43" s="32"/>
      <c r="Y43" s="32"/>
      <c r="Z43" s="32"/>
      <c r="AA43" s="32"/>
    </row>
    <row r="44" spans="1:27" ht="15" customHeight="1" x14ac:dyDescent="0.25">
      <c r="A44" s="32"/>
      <c r="B44" s="414"/>
      <c r="C44" s="403" t="s">
        <v>436</v>
      </c>
      <c r="D44" s="341" t="s">
        <v>492</v>
      </c>
      <c r="E44" s="32"/>
      <c r="F44" s="32"/>
      <c r="G44" s="416" t="s">
        <v>458</v>
      </c>
      <c r="H44" s="417"/>
      <c r="I44" s="417"/>
      <c r="J44" s="417"/>
      <c r="K44" s="417"/>
      <c r="L44" s="417"/>
      <c r="M44" s="417"/>
      <c r="N44" s="417"/>
      <c r="O44" s="417"/>
      <c r="P44" s="417"/>
      <c r="Q44" s="418"/>
      <c r="R44" s="32"/>
      <c r="S44" s="32"/>
      <c r="T44" s="32"/>
      <c r="U44" s="32"/>
      <c r="V44" s="32"/>
      <c r="W44" s="32"/>
      <c r="X44" s="32"/>
      <c r="Y44" s="32"/>
      <c r="Z44" s="32"/>
      <c r="AA44" s="32"/>
    </row>
    <row r="45" spans="1:27" ht="15" customHeight="1" x14ac:dyDescent="0.25">
      <c r="A45" s="32"/>
      <c r="B45" s="414"/>
      <c r="C45" s="310"/>
      <c r="D45" s="340"/>
      <c r="E45" s="32"/>
      <c r="F45" s="32"/>
      <c r="G45" s="336"/>
      <c r="H45" s="337"/>
      <c r="I45" s="337"/>
      <c r="J45" s="337"/>
      <c r="K45" s="337"/>
      <c r="L45" s="337"/>
      <c r="M45" s="337"/>
      <c r="N45" s="337"/>
      <c r="O45" s="337"/>
      <c r="P45" s="337"/>
      <c r="Q45" s="338"/>
      <c r="R45" s="32"/>
      <c r="S45" s="32"/>
      <c r="T45" s="32"/>
      <c r="U45" s="32"/>
      <c r="V45" s="32"/>
      <c r="W45" s="32"/>
      <c r="X45" s="32"/>
      <c r="Y45" s="32"/>
      <c r="Z45" s="32"/>
      <c r="AA45" s="32"/>
    </row>
    <row r="46" spans="1:27" ht="30" x14ac:dyDescent="0.25">
      <c r="A46" s="32"/>
      <c r="B46" s="414"/>
      <c r="C46" s="403" t="s">
        <v>437</v>
      </c>
      <c r="D46" s="341" t="s">
        <v>438</v>
      </c>
      <c r="E46" s="32"/>
      <c r="F46" s="32"/>
      <c r="G46" s="316"/>
      <c r="H46" s="317"/>
      <c r="I46" s="317"/>
      <c r="J46" s="317"/>
      <c r="K46" s="317"/>
      <c r="L46" s="317"/>
      <c r="M46" s="317"/>
      <c r="N46" s="317"/>
      <c r="O46" s="317"/>
      <c r="P46" s="317"/>
      <c r="Q46" s="318"/>
      <c r="R46" s="32"/>
      <c r="S46" s="32"/>
      <c r="T46" s="32"/>
      <c r="U46" s="32"/>
      <c r="V46" s="32"/>
      <c r="W46" s="32"/>
      <c r="X46" s="32"/>
      <c r="Y46" s="32"/>
      <c r="Z46" s="32"/>
      <c r="AA46" s="32"/>
    </row>
    <row r="47" spans="1:27" ht="39" customHeight="1" x14ac:dyDescent="0.25">
      <c r="A47" s="32"/>
      <c r="B47" s="415"/>
      <c r="C47" s="403" t="s">
        <v>315</v>
      </c>
      <c r="D47" s="341" t="s">
        <v>493</v>
      </c>
      <c r="E47" s="32"/>
      <c r="F47" s="32"/>
      <c r="G47" s="416" t="s">
        <v>457</v>
      </c>
      <c r="H47" s="417"/>
      <c r="I47" s="417"/>
      <c r="J47" s="417"/>
      <c r="K47" s="417"/>
      <c r="L47" s="417"/>
      <c r="M47" s="417"/>
      <c r="N47" s="417"/>
      <c r="O47" s="417"/>
      <c r="P47" s="417"/>
      <c r="Q47" s="418"/>
      <c r="R47" s="32"/>
      <c r="S47" s="32"/>
      <c r="T47" s="32"/>
      <c r="U47" s="32"/>
      <c r="V47" s="32"/>
      <c r="W47" s="32"/>
      <c r="X47" s="32"/>
      <c r="Y47" s="32"/>
      <c r="Z47" s="32"/>
      <c r="AA47" s="32"/>
    </row>
    <row r="48" spans="1:27" x14ac:dyDescent="0.25">
      <c r="A48" s="32"/>
      <c r="B48" s="32"/>
      <c r="C48" s="32"/>
      <c r="D48" s="32"/>
      <c r="E48" s="32"/>
      <c r="F48" s="32"/>
      <c r="G48" s="330"/>
      <c r="H48" s="331"/>
      <c r="I48" s="331"/>
      <c r="J48" s="331"/>
      <c r="K48" s="331"/>
      <c r="L48" s="331"/>
      <c r="M48" s="331"/>
      <c r="N48" s="331"/>
      <c r="O48" s="331"/>
      <c r="P48" s="331"/>
      <c r="Q48" s="339"/>
      <c r="R48" s="32"/>
      <c r="S48" s="32"/>
      <c r="T48" s="32"/>
      <c r="U48" s="32"/>
      <c r="V48" s="32"/>
      <c r="W48" s="32"/>
      <c r="X48" s="32"/>
      <c r="Y48" s="32"/>
      <c r="Z48" s="32"/>
      <c r="AA48" s="32"/>
    </row>
    <row r="49" spans="1:27" x14ac:dyDescent="0.25">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c r="AA49" s="32"/>
    </row>
    <row r="50" spans="1:27" x14ac:dyDescent="0.25">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row>
    <row r="51" spans="1:27" x14ac:dyDescent="0.25">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row>
    <row r="52" spans="1:27" x14ac:dyDescent="0.25">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row>
    <row r="53" spans="1:27" x14ac:dyDescent="0.25">
      <c r="A53" s="32"/>
      <c r="B53" s="32"/>
      <c r="C53" s="32"/>
      <c r="D53" s="309"/>
      <c r="E53" s="32"/>
      <c r="F53" s="32"/>
      <c r="G53" s="32"/>
      <c r="H53" s="32"/>
      <c r="I53" s="32"/>
      <c r="J53" s="32"/>
      <c r="K53" s="32"/>
      <c r="L53" s="32"/>
      <c r="M53" s="32"/>
      <c r="N53" s="32"/>
      <c r="O53" s="32"/>
      <c r="P53" s="32"/>
      <c r="Q53" s="32"/>
      <c r="R53" s="32"/>
      <c r="S53" s="32"/>
      <c r="T53" s="32"/>
      <c r="U53" s="32"/>
      <c r="V53" s="32"/>
      <c r="W53" s="32"/>
      <c r="X53" s="32"/>
      <c r="Y53" s="32"/>
      <c r="Z53" s="32"/>
      <c r="AA53" s="32"/>
    </row>
    <row r="54" spans="1:27" x14ac:dyDescent="0.25">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row>
    <row r="55" spans="1:27" x14ac:dyDescent="0.25">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row>
    <row r="56" spans="1:27" x14ac:dyDescent="0.25">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row>
    <row r="57" spans="1:27" x14ac:dyDescent="0.25">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row>
    <row r="58" spans="1:27" x14ac:dyDescent="0.25">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row>
    <row r="59" spans="1:27" x14ac:dyDescent="0.25">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row>
    <row r="60" spans="1:27" x14ac:dyDescent="0.25">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row>
    <row r="61" spans="1:27" x14ac:dyDescent="0.25">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32"/>
    </row>
    <row r="62" spans="1:27" x14ac:dyDescent="0.25">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row>
    <row r="63" spans="1:27" x14ac:dyDescent="0.25">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row>
    <row r="64" spans="1:27" x14ac:dyDescent="0.25">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32"/>
    </row>
    <row r="65" spans="1:27" x14ac:dyDescent="0.25">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row>
    <row r="66" spans="1:27" x14ac:dyDescent="0.25">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row>
    <row r="67" spans="1:27" x14ac:dyDescent="0.25">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row>
    <row r="68" spans="1:27" x14ac:dyDescent="0.25">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row>
    <row r="69" spans="1:27" x14ac:dyDescent="0.25">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row>
    <row r="70" spans="1:27" x14ac:dyDescent="0.25">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row>
    <row r="71" spans="1:27" x14ac:dyDescent="0.25">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row>
    <row r="72" spans="1:27" x14ac:dyDescent="0.25">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row>
    <row r="73" spans="1:27" x14ac:dyDescent="0.25">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row>
    <row r="74" spans="1:27" x14ac:dyDescent="0.25">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row>
    <row r="75" spans="1:27" x14ac:dyDescent="0.25">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row>
    <row r="76" spans="1:27" x14ac:dyDescent="0.25">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row>
    <row r="77" spans="1:27" x14ac:dyDescent="0.25">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row>
    <row r="78" spans="1:27" x14ac:dyDescent="0.25">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row>
    <row r="79" spans="1:27" x14ac:dyDescent="0.25">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row>
    <row r="80" spans="1:27" x14ac:dyDescent="0.25">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row>
    <row r="81" spans="1:27" x14ac:dyDescent="0.25">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row>
    <row r="82" spans="1:27" x14ac:dyDescent="0.25">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row>
    <row r="83" spans="1:27" x14ac:dyDescent="0.25">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row>
    <row r="84" spans="1:27" x14ac:dyDescent="0.25">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row>
    <row r="85" spans="1:27" x14ac:dyDescent="0.25">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row>
    <row r="86" spans="1:27" x14ac:dyDescent="0.25">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row>
    <row r="87" spans="1:27" x14ac:dyDescent="0.25">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row>
    <row r="88" spans="1:27" x14ac:dyDescent="0.25">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row>
    <row r="89" spans="1:27" x14ac:dyDescent="0.25">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row>
    <row r="90" spans="1:27" x14ac:dyDescent="0.25">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row>
    <row r="91" spans="1:27" x14ac:dyDescent="0.25">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row>
    <row r="92" spans="1:27" x14ac:dyDescent="0.25">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row>
    <row r="93" spans="1:27" x14ac:dyDescent="0.25">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row>
    <row r="94" spans="1:27" x14ac:dyDescent="0.25">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row>
    <row r="95" spans="1:27" x14ac:dyDescent="0.25">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row>
    <row r="96" spans="1:27" x14ac:dyDescent="0.25">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row>
    <row r="97" spans="1:27" x14ac:dyDescent="0.25">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row>
    <row r="98" spans="1:27" x14ac:dyDescent="0.25">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row>
    <row r="99" spans="1:27" x14ac:dyDescent="0.25">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row>
    <row r="100" spans="1:27" x14ac:dyDescent="0.25">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row>
    <row r="101" spans="1:27" x14ac:dyDescent="0.25">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row>
    <row r="102" spans="1:27" x14ac:dyDescent="0.25">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row>
    <row r="103" spans="1:27" x14ac:dyDescent="0.25">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row>
    <row r="104" spans="1:27" x14ac:dyDescent="0.25">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row>
    <row r="105" spans="1:27" x14ac:dyDescent="0.25">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row>
    <row r="106" spans="1:27" x14ac:dyDescent="0.25">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row>
    <row r="107" spans="1:27" x14ac:dyDescent="0.25">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row>
    <row r="108" spans="1:27" x14ac:dyDescent="0.25">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row>
    <row r="109" spans="1:27" x14ac:dyDescent="0.25">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row>
    <row r="110" spans="1:27" x14ac:dyDescent="0.25">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row>
    <row r="111" spans="1:27" x14ac:dyDescent="0.25">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row>
    <row r="112" spans="1:27" x14ac:dyDescent="0.25">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row>
    <row r="113" spans="1:27" x14ac:dyDescent="0.25">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row>
    <row r="114" spans="1:27" x14ac:dyDescent="0.25">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row>
    <row r="115" spans="1:27" x14ac:dyDescent="0.25">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row>
    <row r="116" spans="1:27" x14ac:dyDescent="0.25">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row>
    <row r="117" spans="1:27" x14ac:dyDescent="0.25">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row>
    <row r="118" spans="1:27" x14ac:dyDescent="0.25">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row>
    <row r="119" spans="1:27" x14ac:dyDescent="0.25">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row>
    <row r="120" spans="1:27" x14ac:dyDescent="0.25">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row>
    <row r="121" spans="1:27" x14ac:dyDescent="0.25">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row>
    <row r="122" spans="1:27" x14ac:dyDescent="0.25">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row>
    <row r="123" spans="1:27" x14ac:dyDescent="0.25">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row>
    <row r="124" spans="1:27" x14ac:dyDescent="0.25">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row>
    <row r="125" spans="1:27" x14ac:dyDescent="0.25">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row>
    <row r="126" spans="1:27" x14ac:dyDescent="0.25">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row>
    <row r="127" spans="1:27" x14ac:dyDescent="0.25">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row>
    <row r="128" spans="1:27" x14ac:dyDescent="0.25">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row>
    <row r="129" spans="1:27" x14ac:dyDescent="0.25">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row>
    <row r="130" spans="1:27" x14ac:dyDescent="0.25">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row>
    <row r="131" spans="1:27" x14ac:dyDescent="0.25">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row>
    <row r="132" spans="1:27" x14ac:dyDescent="0.25">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row>
    <row r="133" spans="1:27" x14ac:dyDescent="0.25">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row>
    <row r="134" spans="1:27" x14ac:dyDescent="0.25">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row>
    <row r="135" spans="1:27" x14ac:dyDescent="0.25">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row>
    <row r="136" spans="1:27" x14ac:dyDescent="0.25">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row>
    <row r="137" spans="1:27" x14ac:dyDescent="0.25">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row>
    <row r="138" spans="1:27" x14ac:dyDescent="0.25">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row>
    <row r="139" spans="1:27" x14ac:dyDescent="0.25">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row>
    <row r="140" spans="1:27" x14ac:dyDescent="0.25">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row>
    <row r="141" spans="1:27" x14ac:dyDescent="0.25">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row>
    <row r="142" spans="1:27" x14ac:dyDescent="0.25">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row>
    <row r="143" spans="1:27" x14ac:dyDescent="0.25">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row>
    <row r="144" spans="1:27" x14ac:dyDescent="0.25">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row>
    <row r="145" spans="1:27" x14ac:dyDescent="0.25">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row>
    <row r="146" spans="1:27" x14ac:dyDescent="0.25">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row>
    <row r="147" spans="1:27" x14ac:dyDescent="0.25">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row>
    <row r="148" spans="1:27" x14ac:dyDescent="0.25">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row>
    <row r="149" spans="1:27" x14ac:dyDescent="0.25">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row>
    <row r="150" spans="1:27" x14ac:dyDescent="0.25">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row>
    <row r="151" spans="1:27" x14ac:dyDescent="0.25">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row>
    <row r="152" spans="1:27" x14ac:dyDescent="0.25">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row>
    <row r="153" spans="1:27" x14ac:dyDescent="0.25">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row>
    <row r="154" spans="1:27" x14ac:dyDescent="0.25">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row>
    <row r="155" spans="1:27" x14ac:dyDescent="0.25">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row>
    <row r="156" spans="1:27" x14ac:dyDescent="0.25">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row>
    <row r="157" spans="1:27" x14ac:dyDescent="0.25">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row>
    <row r="158" spans="1:27" x14ac:dyDescent="0.25">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row>
    <row r="159" spans="1:27" x14ac:dyDescent="0.25">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row>
    <row r="160" spans="1:27" x14ac:dyDescent="0.25">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row>
    <row r="161" spans="1:27" x14ac:dyDescent="0.25">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row>
    <row r="162" spans="1:27" x14ac:dyDescent="0.25">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row>
    <row r="163" spans="1:27" x14ac:dyDescent="0.25">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row>
    <row r="164" spans="1:27" x14ac:dyDescent="0.25">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row>
    <row r="165" spans="1:27" x14ac:dyDescent="0.25">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row>
    <row r="166" spans="1:27" x14ac:dyDescent="0.25">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row>
    <row r="167" spans="1:27" x14ac:dyDescent="0.25">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row>
    <row r="168" spans="1:27" x14ac:dyDescent="0.25">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row>
    <row r="169" spans="1:27" x14ac:dyDescent="0.25">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row>
    <row r="170" spans="1:27" x14ac:dyDescent="0.25">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row>
    <row r="171" spans="1:27" x14ac:dyDescent="0.25">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row>
    <row r="172" spans="1:27" x14ac:dyDescent="0.25">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row>
    <row r="173" spans="1:27" x14ac:dyDescent="0.25">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c r="AA173" s="32"/>
    </row>
    <row r="174" spans="1:27" x14ac:dyDescent="0.25">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row>
    <row r="175" spans="1:27" x14ac:dyDescent="0.25">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row>
    <row r="176" spans="1:27" x14ac:dyDescent="0.25">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row>
    <row r="177" spans="1:27" x14ac:dyDescent="0.25">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row>
    <row r="178" spans="1:27" x14ac:dyDescent="0.25">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row>
    <row r="179" spans="1:27" x14ac:dyDescent="0.25">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c r="AA179" s="32"/>
    </row>
    <row r="180" spans="1:27" x14ac:dyDescent="0.25">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row>
    <row r="181" spans="1:27" x14ac:dyDescent="0.25">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row>
    <row r="182" spans="1:27" x14ac:dyDescent="0.25">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row>
    <row r="183" spans="1:27" x14ac:dyDescent="0.25">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c r="AA183" s="32"/>
    </row>
    <row r="184" spans="1:27" x14ac:dyDescent="0.25">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row>
    <row r="185" spans="1:27" x14ac:dyDescent="0.25">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row>
    <row r="186" spans="1:27" x14ac:dyDescent="0.25">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c r="AA186" s="32"/>
    </row>
    <row r="187" spans="1:27" x14ac:dyDescent="0.25">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row>
    <row r="188" spans="1:27" x14ac:dyDescent="0.25">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row>
    <row r="189" spans="1:27" x14ac:dyDescent="0.25">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c r="AA189" s="32"/>
    </row>
    <row r="190" spans="1:27" x14ac:dyDescent="0.25">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c r="AA190" s="32"/>
    </row>
    <row r="191" spans="1:27" x14ac:dyDescent="0.25">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row>
    <row r="192" spans="1:27" x14ac:dyDescent="0.25">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row>
    <row r="193" spans="1:27" x14ac:dyDescent="0.25">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row>
    <row r="194" spans="1:27" x14ac:dyDescent="0.25">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row>
    <row r="195" spans="1:27" x14ac:dyDescent="0.25">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row>
    <row r="196" spans="1:27" x14ac:dyDescent="0.25">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row>
    <row r="197" spans="1:27" x14ac:dyDescent="0.25">
      <c r="B197" s="32"/>
      <c r="C197" s="32"/>
      <c r="D197" s="32"/>
    </row>
    <row r="198" spans="1:27" x14ac:dyDescent="0.25">
      <c r="B198" s="32"/>
      <c r="C198" s="32"/>
      <c r="D198" s="32"/>
    </row>
    <row r="199" spans="1:27" x14ac:dyDescent="0.25">
      <c r="C199" s="32"/>
      <c r="D199" s="32"/>
    </row>
  </sheetData>
  <sheetProtection algorithmName="SHA-512" hashValue="+FH/1bBD0719PXSUSHR3oIGqAjytFlXSsoRHRoTIkXJDDXWglhGWuAuMDJ0elouxX1+x2z//O6kB/TNGOUynVw==" saltValue="F4Ss/GMHJ3cizFKKydgEBw==" spinCount="100000" sheet="1" objects="1" scenarios="1"/>
  <mergeCells count="8">
    <mergeCell ref="I26:L26"/>
    <mergeCell ref="B24:B31"/>
    <mergeCell ref="B9:B21"/>
    <mergeCell ref="G44:Q44"/>
    <mergeCell ref="G47:Q47"/>
    <mergeCell ref="G43:Q43"/>
    <mergeCell ref="G42:Q42"/>
    <mergeCell ref="B33:B47"/>
  </mergeCells>
  <hyperlinks>
    <hyperlink ref="D19" r:id="rId1" display="https://www.legislation.gov.uk/uksi/2018/1227/part/3/made" xr:uid="{6E2AF43E-9BB2-4EFB-9781-3802E42415C1}"/>
    <hyperlink ref="D20" r:id="rId2" xr:uid="{1AF9EB54-40DF-47C5-AE0E-3D9A731620AA}"/>
    <hyperlink ref="D36" r:id="rId3" xr:uid="{F2FBAF33-2879-4C6F-8FC5-0C3B6C51EB88}"/>
  </hyperlinks>
  <pageMargins left="0.7" right="0.7" top="0.75" bottom="0.75" header="0.3" footer="0.3"/>
  <pageSetup paperSize="9" orientation="portrait"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4E117-4C3E-4F03-AAB9-4FEDD1627D39}">
  <sheetPr>
    <tabColor rgb="FF00B0F0"/>
  </sheetPr>
  <dimension ref="B2:Y34"/>
  <sheetViews>
    <sheetView tabSelected="1" zoomScale="90" zoomScaleNormal="90" workbookViewId="0">
      <selection activeCell="C14" sqref="C14"/>
    </sheetView>
  </sheetViews>
  <sheetFormatPr defaultRowHeight="15" x14ac:dyDescent="0.25"/>
  <cols>
    <col min="3" max="3" width="14.42578125" customWidth="1"/>
    <col min="4" max="4" width="12.5703125" customWidth="1"/>
    <col min="5" max="5" width="11.85546875" customWidth="1"/>
    <col min="6" max="6" width="12.140625" customWidth="1"/>
    <col min="7" max="7" width="12.28515625" customWidth="1"/>
    <col min="8" max="8" width="13.140625" customWidth="1"/>
    <col min="9" max="9" width="13.28515625" customWidth="1"/>
    <col min="10" max="10" width="12.140625" customWidth="1"/>
    <col min="11" max="11" width="16.140625" style="5" customWidth="1"/>
  </cols>
  <sheetData>
    <row r="2" spans="2:14" ht="15.75" thickBot="1" x14ac:dyDescent="0.3"/>
    <row r="3" spans="2:14" ht="15.75" thickBot="1" x14ac:dyDescent="0.3">
      <c r="B3" s="342" t="s">
        <v>446</v>
      </c>
      <c r="C3" s="343" t="str">
        <f>' Variation details'!D2</f>
        <v>NRW SRoC v2 2024-25</v>
      </c>
      <c r="D3" s="343"/>
      <c r="E3" s="344"/>
      <c r="F3" s="58"/>
      <c r="G3" s="58"/>
      <c r="H3" s="58"/>
      <c r="I3" s="58"/>
      <c r="J3" s="58"/>
      <c r="K3" s="125"/>
      <c r="L3" s="58"/>
      <c r="M3" s="58"/>
      <c r="N3" s="88"/>
    </row>
    <row r="4" spans="2:14" ht="15" customHeight="1" x14ac:dyDescent="0.25">
      <c r="B4" s="63"/>
      <c r="C4" s="62"/>
      <c r="D4" s="434" t="s">
        <v>443</v>
      </c>
      <c r="E4" s="434"/>
      <c r="F4" s="434"/>
      <c r="G4" s="434"/>
      <c r="H4" s="434"/>
      <c r="I4" s="434"/>
      <c r="J4" s="62"/>
      <c r="K4" s="126"/>
      <c r="L4" s="62"/>
      <c r="M4" s="62"/>
      <c r="N4" s="60"/>
    </row>
    <row r="5" spans="2:14" ht="15" customHeight="1" x14ac:dyDescent="0.25">
      <c r="B5" s="63"/>
      <c r="C5" s="66"/>
      <c r="D5" s="434"/>
      <c r="E5" s="434"/>
      <c r="F5" s="434"/>
      <c r="G5" s="434"/>
      <c r="H5" s="434"/>
      <c r="I5" s="434"/>
      <c r="J5" s="62"/>
      <c r="K5" s="126"/>
      <c r="L5" s="62"/>
      <c r="M5" s="62"/>
      <c r="N5" s="60"/>
    </row>
    <row r="6" spans="2:14" ht="15" customHeight="1" x14ac:dyDescent="0.25">
      <c r="B6" s="63"/>
      <c r="C6" s="66"/>
      <c r="D6" s="434"/>
      <c r="E6" s="434"/>
      <c r="F6" s="434"/>
      <c r="G6" s="434"/>
      <c r="H6" s="434"/>
      <c r="I6" s="434"/>
      <c r="J6" s="62"/>
      <c r="K6" s="126"/>
      <c r="L6" s="62"/>
      <c r="M6" s="62"/>
      <c r="N6" s="60"/>
    </row>
    <row r="7" spans="2:14" ht="15" customHeight="1" x14ac:dyDescent="0.25">
      <c r="B7" s="63"/>
      <c r="C7" s="66"/>
      <c r="D7" s="434"/>
      <c r="E7" s="434"/>
      <c r="F7" s="434"/>
      <c r="G7" s="434"/>
      <c r="H7" s="434"/>
      <c r="I7" s="434"/>
      <c r="J7" s="62"/>
      <c r="K7" s="126"/>
      <c r="L7" s="62"/>
      <c r="M7" s="62"/>
      <c r="N7" s="60"/>
    </row>
    <row r="8" spans="2:14" ht="27.75" customHeight="1" x14ac:dyDescent="0.3">
      <c r="B8" s="63"/>
      <c r="C8" s="62"/>
      <c r="D8" s="435"/>
      <c r="E8" s="435"/>
      <c r="F8" s="435"/>
      <c r="G8" s="435"/>
      <c r="H8" s="435"/>
      <c r="I8" s="435"/>
      <c r="J8" s="62"/>
      <c r="K8" s="126"/>
      <c r="L8" s="127"/>
      <c r="M8" s="128"/>
      <c r="N8" s="129"/>
    </row>
    <row r="9" spans="2:14" ht="23.1" customHeight="1" x14ac:dyDescent="0.3">
      <c r="B9" s="63"/>
      <c r="C9" s="436" t="s">
        <v>478</v>
      </c>
      <c r="D9" s="437"/>
      <c r="E9" s="438"/>
      <c r="F9" s="439"/>
      <c r="G9" s="439"/>
      <c r="H9" s="440"/>
      <c r="I9" s="62"/>
      <c r="J9" s="451" t="s">
        <v>473</v>
      </c>
      <c r="K9" s="452"/>
      <c r="L9" s="425"/>
      <c r="M9" s="426"/>
      <c r="N9" s="129"/>
    </row>
    <row r="10" spans="2:14" ht="23.1" customHeight="1" x14ac:dyDescent="0.25">
      <c r="B10" s="63"/>
      <c r="C10" s="427" t="s">
        <v>322</v>
      </c>
      <c r="D10" s="428"/>
      <c r="E10" s="429"/>
      <c r="F10" s="430"/>
      <c r="G10" s="430"/>
      <c r="H10" s="431"/>
      <c r="I10" s="62"/>
      <c r="J10" s="62"/>
      <c r="K10" s="126"/>
      <c r="L10" s="62"/>
      <c r="M10" s="62"/>
      <c r="N10" s="60"/>
    </row>
    <row r="11" spans="2:14" ht="23.1" customHeight="1" x14ac:dyDescent="0.25">
      <c r="B11" s="63"/>
      <c r="C11" s="427" t="s">
        <v>422</v>
      </c>
      <c r="D11" s="428"/>
      <c r="E11" s="432"/>
      <c r="F11" s="430"/>
      <c r="G11" s="430"/>
      <c r="H11" s="431"/>
      <c r="I11" s="62"/>
      <c r="J11" s="450" t="s">
        <v>444</v>
      </c>
      <c r="K11" s="450"/>
      <c r="L11" s="433" t="str">
        <f>IF(' Variation details'!I18="yes","Substantial",IF(' Variation details'!I18="no","Normal",""))</f>
        <v>Normal</v>
      </c>
      <c r="M11" s="433"/>
      <c r="N11" s="60"/>
    </row>
    <row r="12" spans="2:14" ht="23.1" customHeight="1" x14ac:dyDescent="0.25">
      <c r="B12" s="63"/>
      <c r="C12" s="130"/>
      <c r="D12" s="130"/>
      <c r="E12" s="66"/>
      <c r="F12" s="66"/>
      <c r="G12" s="66"/>
      <c r="H12" s="66"/>
      <c r="I12" s="55"/>
      <c r="J12" s="450" t="s">
        <v>445</v>
      </c>
      <c r="K12" s="450"/>
      <c r="L12" s="470" t="str">
        <f>' Variation details'!M49</f>
        <v/>
      </c>
      <c r="M12" s="470"/>
      <c r="N12" s="60"/>
    </row>
    <row r="13" spans="2:14" ht="23.1" customHeight="1" x14ac:dyDescent="0.25">
      <c r="B13" s="63"/>
      <c r="C13" s="457" t="str">
        <f>"Base charges for Variation applications "&amp;RIGHT(C3,7)</f>
        <v>Base charges for Variation applications 2024-25</v>
      </c>
      <c r="D13" s="457"/>
      <c r="E13" s="457"/>
      <c r="F13" s="457"/>
      <c r="G13" s="457"/>
      <c r="H13" s="66"/>
      <c r="I13" s="62"/>
      <c r="J13" s="458" t="s">
        <v>417</v>
      </c>
      <c r="K13" s="458"/>
      <c r="L13" s="62"/>
      <c r="M13" s="131" t="str">
        <f>IF(L11="Substantial",' Variation details'!M51,IF(L11="Normal",' Variation details'!M52,""))</f>
        <v/>
      </c>
      <c r="N13" s="60"/>
    </row>
    <row r="14" spans="2:14" ht="28.5" customHeight="1" x14ac:dyDescent="0.25">
      <c r="B14" s="63"/>
      <c r="C14" s="132"/>
      <c r="D14" s="133" t="s">
        <v>309</v>
      </c>
      <c r="E14" s="133" t="s">
        <v>310</v>
      </c>
      <c r="F14" s="133" t="s">
        <v>311</v>
      </c>
      <c r="G14" s="134" t="s">
        <v>312</v>
      </c>
      <c r="H14" s="66"/>
      <c r="I14" s="62"/>
      <c r="J14" s="458" t="s">
        <v>418</v>
      </c>
      <c r="K14" s="458"/>
      <c r="L14" s="62"/>
      <c r="M14" s="131">
        <f>' Variation details'!M64</f>
        <v>0</v>
      </c>
      <c r="N14" s="60"/>
    </row>
    <row r="15" spans="2:14" ht="23.1" customHeight="1" x14ac:dyDescent="0.25">
      <c r="B15" s="63"/>
      <c r="C15" s="135" t="s">
        <v>313</v>
      </c>
      <c r="D15" s="136">
        <f>' Variation details'!N44</f>
        <v>8967</v>
      </c>
      <c r="E15" s="136">
        <f>' Variation details'!O44</f>
        <v>11413</v>
      </c>
      <c r="F15" s="136">
        <f>' Variation details'!P44</f>
        <v>19580</v>
      </c>
      <c r="G15" s="137">
        <f>' Variation details'!Q44</f>
        <v>35132</v>
      </c>
      <c r="H15" s="138"/>
      <c r="I15" s="138"/>
      <c r="J15" s="458" t="s">
        <v>419</v>
      </c>
      <c r="K15" s="458"/>
      <c r="L15" s="138"/>
      <c r="M15" s="131">
        <f>' Variation details'!M78</f>
        <v>0</v>
      </c>
      <c r="N15" s="60"/>
    </row>
    <row r="16" spans="2:14" ht="23.1" customHeight="1" x14ac:dyDescent="0.25">
      <c r="B16" s="63"/>
      <c r="C16" s="139" t="s">
        <v>314</v>
      </c>
      <c r="D16" s="140">
        <f>' Variation details'!N46</f>
        <v>13035</v>
      </c>
      <c r="E16" s="140">
        <f>' Variation details'!O46</f>
        <v>19635</v>
      </c>
      <c r="F16" s="140">
        <f>' Variation details'!P46</f>
        <v>31395</v>
      </c>
      <c r="G16" s="141">
        <f>' Variation details'!Q46</f>
        <v>42687</v>
      </c>
      <c r="H16" s="138"/>
      <c r="I16" s="138"/>
      <c r="J16" s="450" t="s">
        <v>420</v>
      </c>
      <c r="K16" s="450"/>
      <c r="L16" s="138"/>
      <c r="M16" s="142">
        <f>' Variation details'!M81</f>
        <v>0</v>
      </c>
      <c r="N16" s="60"/>
    </row>
    <row r="17" spans="2:25" ht="21.75" customHeight="1" x14ac:dyDescent="0.25">
      <c r="B17" s="63"/>
      <c r="C17" s="143"/>
      <c r="D17" s="143"/>
      <c r="E17" s="143"/>
      <c r="F17" s="143"/>
      <c r="G17" s="62"/>
      <c r="H17" s="144"/>
      <c r="I17" s="62"/>
      <c r="J17" s="459" t="s">
        <v>421</v>
      </c>
      <c r="K17" s="459"/>
      <c r="L17" s="138"/>
      <c r="M17" s="145">
        <f>' Variation details'!M83</f>
        <v>0</v>
      </c>
      <c r="N17" s="60"/>
    </row>
    <row r="18" spans="2:25" ht="39" customHeight="1" x14ac:dyDescent="0.25">
      <c r="B18" s="63"/>
      <c r="C18" s="62"/>
      <c r="D18" s="144"/>
      <c r="E18" s="62"/>
      <c r="F18" s="144"/>
      <c r="G18" s="62"/>
      <c r="H18" s="62"/>
      <c r="I18" s="146"/>
      <c r="J18" s="146"/>
      <c r="K18" s="146"/>
      <c r="L18" s="146"/>
      <c r="M18" s="146"/>
      <c r="N18" s="60"/>
    </row>
    <row r="19" spans="2:25" ht="15" customHeight="1" x14ac:dyDescent="0.25">
      <c r="B19" s="63"/>
      <c r="C19" s="441" t="s">
        <v>324</v>
      </c>
      <c r="D19" s="442"/>
      <c r="E19" s="442"/>
      <c r="F19" s="442"/>
      <c r="G19" s="442"/>
      <c r="H19" s="442"/>
      <c r="I19" s="442"/>
      <c r="J19" s="442"/>
      <c r="K19" s="443"/>
      <c r="L19" s="146"/>
      <c r="M19" s="146"/>
      <c r="N19" s="60"/>
    </row>
    <row r="20" spans="2:25" ht="15" customHeight="1" x14ac:dyDescent="0.25">
      <c r="B20" s="63"/>
      <c r="C20" s="444"/>
      <c r="D20" s="445"/>
      <c r="E20" s="445"/>
      <c r="F20" s="445"/>
      <c r="G20" s="445"/>
      <c r="H20" s="445"/>
      <c r="I20" s="445"/>
      <c r="J20" s="445"/>
      <c r="K20" s="446"/>
      <c r="L20" s="146"/>
      <c r="M20" s="146"/>
      <c r="N20" s="60"/>
    </row>
    <row r="21" spans="2:25" ht="14.45" customHeight="1" x14ac:dyDescent="0.25">
      <c r="B21" s="63"/>
      <c r="C21" s="447"/>
      <c r="D21" s="448"/>
      <c r="E21" s="448"/>
      <c r="F21" s="448"/>
      <c r="G21" s="448"/>
      <c r="H21" s="448"/>
      <c r="I21" s="448"/>
      <c r="J21" s="448"/>
      <c r="K21" s="449"/>
      <c r="L21" s="147"/>
      <c r="M21" s="147"/>
      <c r="N21" s="60"/>
    </row>
    <row r="22" spans="2:25" ht="39" customHeight="1" x14ac:dyDescent="0.25">
      <c r="B22" s="63"/>
      <c r="C22" s="480" t="s">
        <v>3</v>
      </c>
      <c r="D22" s="481"/>
      <c r="E22" s="148" t="s">
        <v>4</v>
      </c>
      <c r="F22" s="149" t="s">
        <v>5</v>
      </c>
      <c r="G22" s="150" t="s">
        <v>6</v>
      </c>
      <c r="H22" s="151" t="s">
        <v>7</v>
      </c>
      <c r="I22" s="152" t="s">
        <v>182</v>
      </c>
      <c r="J22" s="153" t="s">
        <v>195</v>
      </c>
      <c r="K22" s="154" t="s">
        <v>196</v>
      </c>
      <c r="L22" s="147"/>
      <c r="M22" s="155"/>
      <c r="N22" s="60"/>
      <c r="R22" s="36"/>
      <c r="S22" s="9"/>
      <c r="T22" s="9"/>
      <c r="U22" s="453"/>
      <c r="V22" s="453"/>
      <c r="W22" s="453"/>
      <c r="X22" s="453"/>
      <c r="Y22" s="453"/>
    </row>
    <row r="23" spans="2:25" x14ac:dyDescent="0.25">
      <c r="B23" s="63"/>
      <c r="C23" s="62"/>
      <c r="D23" s="62"/>
      <c r="E23" s="62"/>
      <c r="F23" s="62"/>
      <c r="G23" s="62"/>
      <c r="H23" s="62"/>
      <c r="I23" s="156"/>
      <c r="J23" s="156"/>
      <c r="K23" s="156"/>
      <c r="L23" s="156"/>
      <c r="M23" s="156"/>
      <c r="N23" s="60"/>
      <c r="R23" s="9"/>
      <c r="S23" s="9"/>
      <c r="T23" s="9"/>
      <c r="U23" s="453"/>
      <c r="V23" s="453"/>
      <c r="W23" s="453"/>
      <c r="X23" s="453"/>
      <c r="Y23" s="453"/>
    </row>
    <row r="24" spans="2:25" x14ac:dyDescent="0.25">
      <c r="B24" s="157"/>
      <c r="C24" s="158" t="s">
        <v>325</v>
      </c>
      <c r="D24" s="159"/>
      <c r="E24" s="159"/>
      <c r="F24" s="159"/>
      <c r="G24" s="159"/>
      <c r="H24" s="159"/>
      <c r="I24" s="159"/>
      <c r="J24" s="159"/>
      <c r="K24" s="159"/>
      <c r="L24" s="159"/>
      <c r="M24" s="160"/>
      <c r="N24" s="60"/>
      <c r="R24" s="9"/>
      <c r="S24" s="9"/>
      <c r="T24" s="9"/>
      <c r="U24" s="453"/>
      <c r="V24" s="453"/>
      <c r="W24" s="453"/>
      <c r="X24" s="453"/>
      <c r="Y24" s="453"/>
    </row>
    <row r="25" spans="2:25" ht="28.5" customHeight="1" x14ac:dyDescent="0.25">
      <c r="B25" s="63"/>
      <c r="C25" s="454" t="s">
        <v>442</v>
      </c>
      <c r="D25" s="455"/>
      <c r="E25" s="455"/>
      <c r="F25" s="455"/>
      <c r="G25" s="455"/>
      <c r="H25" s="455"/>
      <c r="I25" s="455"/>
      <c r="J25" s="455"/>
      <c r="K25" s="455"/>
      <c r="L25" s="455"/>
      <c r="M25" s="456"/>
      <c r="N25" s="60"/>
      <c r="R25" s="9"/>
      <c r="S25" s="9"/>
      <c r="T25" s="9"/>
      <c r="U25" s="453"/>
      <c r="V25" s="453"/>
      <c r="W25" s="453"/>
      <c r="X25" s="453"/>
      <c r="Y25" s="453"/>
    </row>
    <row r="26" spans="2:25" ht="31.5" customHeight="1" x14ac:dyDescent="0.25">
      <c r="B26" s="63"/>
      <c r="C26" s="471"/>
      <c r="D26" s="472"/>
      <c r="E26" s="472"/>
      <c r="F26" s="472"/>
      <c r="G26" s="472"/>
      <c r="H26" s="472"/>
      <c r="I26" s="472"/>
      <c r="J26" s="472"/>
      <c r="K26" s="472"/>
      <c r="L26" s="472"/>
      <c r="M26" s="473"/>
      <c r="N26" s="60"/>
    </row>
    <row r="27" spans="2:25" ht="31.5" customHeight="1" x14ac:dyDescent="0.25">
      <c r="B27" s="63"/>
      <c r="C27" s="474"/>
      <c r="D27" s="475"/>
      <c r="E27" s="475"/>
      <c r="F27" s="475"/>
      <c r="G27" s="475"/>
      <c r="H27" s="475"/>
      <c r="I27" s="475"/>
      <c r="J27" s="475"/>
      <c r="K27" s="475"/>
      <c r="L27" s="475"/>
      <c r="M27" s="476"/>
      <c r="N27" s="60"/>
    </row>
    <row r="28" spans="2:25" ht="31.5" customHeight="1" x14ac:dyDescent="0.25">
      <c r="B28" s="63"/>
      <c r="C28" s="477"/>
      <c r="D28" s="478"/>
      <c r="E28" s="478"/>
      <c r="F28" s="478"/>
      <c r="G28" s="478"/>
      <c r="H28" s="478"/>
      <c r="I28" s="478"/>
      <c r="J28" s="478"/>
      <c r="K28" s="478"/>
      <c r="L28" s="478"/>
      <c r="M28" s="479"/>
      <c r="N28" s="60"/>
    </row>
    <row r="29" spans="2:25" ht="31.5" customHeight="1" x14ac:dyDescent="0.25">
      <c r="B29" s="63"/>
      <c r="C29" s="62"/>
      <c r="D29" s="62"/>
      <c r="E29" s="62"/>
      <c r="F29" s="62"/>
      <c r="G29" s="62"/>
      <c r="H29" s="62"/>
      <c r="I29" s="138"/>
      <c r="J29" s="62"/>
      <c r="K29" s="126"/>
      <c r="L29" s="62"/>
      <c r="M29" s="62"/>
      <c r="N29" s="60"/>
    </row>
    <row r="30" spans="2:25" x14ac:dyDescent="0.25">
      <c r="B30" s="63"/>
      <c r="C30" s="460" t="s">
        <v>326</v>
      </c>
      <c r="D30" s="461"/>
      <c r="E30" s="461"/>
      <c r="F30" s="461"/>
      <c r="G30" s="462"/>
      <c r="H30" s="161"/>
      <c r="I30" s="460" t="s">
        <v>327</v>
      </c>
      <c r="J30" s="461"/>
      <c r="K30" s="461"/>
      <c r="L30" s="461"/>
      <c r="M30" s="462"/>
      <c r="N30" s="60"/>
      <c r="R30" s="463"/>
      <c r="S30" s="463"/>
      <c r="T30" s="463"/>
      <c r="U30" s="463"/>
    </row>
    <row r="31" spans="2:25" ht="45.75" customHeight="1" x14ac:dyDescent="0.25">
      <c r="B31" s="63"/>
      <c r="C31" s="464" t="s">
        <v>329</v>
      </c>
      <c r="D31" s="465"/>
      <c r="E31" s="465"/>
      <c r="F31" s="465"/>
      <c r="G31" s="82"/>
      <c r="H31" s="62"/>
      <c r="I31" s="468" t="s">
        <v>328</v>
      </c>
      <c r="J31" s="468"/>
      <c r="K31" s="468"/>
      <c r="L31" s="468"/>
      <c r="M31" s="82"/>
      <c r="N31" s="60"/>
      <c r="R31" s="48"/>
      <c r="S31" s="48"/>
      <c r="T31" s="48"/>
      <c r="U31" s="48"/>
      <c r="V31" s="9"/>
      <c r="W31" s="9"/>
      <c r="X31" s="9"/>
      <c r="Y31" s="9"/>
    </row>
    <row r="32" spans="2:25" ht="37.5" customHeight="1" x14ac:dyDescent="0.25">
      <c r="B32" s="63"/>
      <c r="C32" s="466"/>
      <c r="D32" s="467"/>
      <c r="E32" s="467"/>
      <c r="F32" s="467"/>
      <c r="G32" s="83" t="s">
        <v>323</v>
      </c>
      <c r="H32" s="62"/>
      <c r="I32" s="469"/>
      <c r="J32" s="469"/>
      <c r="K32" s="469"/>
      <c r="L32" s="469"/>
      <c r="M32" s="469"/>
      <c r="N32" s="60"/>
      <c r="R32" s="9"/>
      <c r="S32" s="9"/>
      <c r="T32" s="9"/>
      <c r="U32" s="453"/>
      <c r="V32" s="453"/>
      <c r="W32" s="453"/>
      <c r="X32" s="453"/>
      <c r="Y32" s="453"/>
    </row>
    <row r="33" spans="2:14" ht="15" customHeight="1" x14ac:dyDescent="0.25">
      <c r="B33" s="157"/>
      <c r="C33" s="62"/>
      <c r="D33" s="62"/>
      <c r="E33" s="62"/>
      <c r="F33" s="62"/>
      <c r="G33" s="62"/>
      <c r="H33" s="138"/>
      <c r="I33" s="62"/>
      <c r="J33" s="62"/>
      <c r="K33" s="126"/>
      <c r="L33" s="62"/>
      <c r="M33" s="62"/>
      <c r="N33" s="60"/>
    </row>
    <row r="34" spans="2:14" ht="27.75" customHeight="1" thickBot="1" x14ac:dyDescent="0.3">
      <c r="B34" s="78"/>
      <c r="C34" s="79"/>
      <c r="D34" s="79"/>
      <c r="E34" s="79"/>
      <c r="F34" s="79"/>
      <c r="G34" s="79"/>
      <c r="H34" s="79"/>
      <c r="I34" s="79"/>
      <c r="J34" s="79"/>
      <c r="K34" s="162"/>
      <c r="L34" s="79"/>
      <c r="M34" s="79"/>
      <c r="N34" s="81"/>
    </row>
  </sheetData>
  <sheetProtection algorithmName="SHA-512" hashValue="eQSpL8aD+C0huQ/T3r/bL0JtitIiTb90VG8wuzPdwTIlL3RmZYJKeVtC/9uQoiniVqM9HTJUaDK0XSULpME91w==" saltValue="bDZL/Okmz+OtgBOQBE9ivw==" spinCount="100000" sheet="1" objects="1" scenarios="1"/>
  <mergeCells count="32">
    <mergeCell ref="L12:M12"/>
    <mergeCell ref="J12:K12"/>
    <mergeCell ref="J14:K14"/>
    <mergeCell ref="J15:K15"/>
    <mergeCell ref="C26:M28"/>
    <mergeCell ref="C22:D22"/>
    <mergeCell ref="C30:G30"/>
    <mergeCell ref="I30:M30"/>
    <mergeCell ref="R30:U30"/>
    <mergeCell ref="C31:F32"/>
    <mergeCell ref="I31:L31"/>
    <mergeCell ref="I32:M32"/>
    <mergeCell ref="U32:Y32"/>
    <mergeCell ref="U22:Y25"/>
    <mergeCell ref="C25:M25"/>
    <mergeCell ref="C13:G13"/>
    <mergeCell ref="J13:K13"/>
    <mergeCell ref="J16:K16"/>
    <mergeCell ref="J17:K17"/>
    <mergeCell ref="D4:I7"/>
    <mergeCell ref="D8:I8"/>
    <mergeCell ref="C9:D9"/>
    <mergeCell ref="E9:H9"/>
    <mergeCell ref="C19:K21"/>
    <mergeCell ref="J11:K11"/>
    <mergeCell ref="J9:K9"/>
    <mergeCell ref="L9:M9"/>
    <mergeCell ref="C10:D10"/>
    <mergeCell ref="E10:H10"/>
    <mergeCell ref="C11:D11"/>
    <mergeCell ref="E11:H11"/>
    <mergeCell ref="L11:M11"/>
  </mergeCells>
  <conditionalFormatting sqref="G31">
    <cfRule type="cellIs" dxfId="38" priority="5" operator="equal">
      <formula>"No"</formula>
    </cfRule>
    <cfRule type="cellIs" dxfId="37" priority="6" operator="equal">
      <formula>"Yes"</formula>
    </cfRule>
  </conditionalFormatting>
  <conditionalFormatting sqref="M31">
    <cfRule type="cellIs" dxfId="36" priority="1" operator="equal">
      <formula>"No"</formula>
    </cfRule>
    <cfRule type="cellIs" dxfId="35" priority="2" operator="equal">
      <formula>"Yes"</formula>
    </cfRule>
  </conditionalFormatting>
  <hyperlinks>
    <hyperlink ref="G32" r:id="rId1" xr:uid="{8ADA62E6-DD29-4165-A052-86C783130957}"/>
  </hyperlinks>
  <pageMargins left="0.7" right="0.7" top="0.75" bottom="0.75" header="0.3" footer="0.3"/>
  <pageSetup paperSize="256" orientation="portrait" horizontalDpi="203" verticalDpi="203"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D6D305D2-E3E7-4AF1-9AD8-25741B5F96D7}">
          <x14:formula1>
            <xm:f>Picklists!$B$3:$B$4</xm:f>
          </x14:formula1>
          <xm:sqref>G31 M31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7B29E-B974-4BBC-94F2-2A77B07C6515}">
  <sheetPr>
    <tabColor theme="9" tint="0.59999389629810485"/>
  </sheetPr>
  <dimension ref="B1:Z40"/>
  <sheetViews>
    <sheetView zoomScaleNormal="100" workbookViewId="0">
      <selection activeCell="D15" sqref="D15"/>
    </sheetView>
  </sheetViews>
  <sheetFormatPr defaultRowHeight="15" x14ac:dyDescent="0.25"/>
  <cols>
    <col min="3" max="3" width="14.28515625" customWidth="1"/>
    <col min="4" max="4" width="33.85546875" customWidth="1"/>
    <col min="5" max="5" width="30.5703125" customWidth="1"/>
    <col min="6" max="6" width="16.42578125" customWidth="1"/>
    <col min="7" max="7" width="13.85546875" customWidth="1"/>
    <col min="8" max="8" width="13" style="1" customWidth="1"/>
    <col min="9" max="9" width="16.42578125" style="1" customWidth="1"/>
    <col min="10" max="10" width="17.7109375" customWidth="1"/>
    <col min="11" max="12" width="9.140625" customWidth="1"/>
    <col min="13" max="13" width="9.140625" hidden="1" customWidth="1"/>
    <col min="14" max="14" width="13.28515625" hidden="1" customWidth="1"/>
    <col min="15" max="15" width="12.85546875" customWidth="1"/>
    <col min="16" max="16" width="14.7109375" customWidth="1"/>
    <col min="17" max="22" width="16.5703125" hidden="1" customWidth="1"/>
    <col min="23" max="23" width="14.7109375" hidden="1" customWidth="1"/>
    <col min="24" max="25" width="9.140625" hidden="1" customWidth="1"/>
    <col min="26" max="27" width="9.140625" customWidth="1"/>
  </cols>
  <sheetData>
    <row r="1" spans="2:26" ht="15.75" thickBot="1" x14ac:dyDescent="0.3">
      <c r="H1" s="49"/>
      <c r="I1" s="49"/>
    </row>
    <row r="2" spans="2:26" ht="15.75" thickBot="1" x14ac:dyDescent="0.3">
      <c r="B2" s="342" t="s">
        <v>446</v>
      </c>
      <c r="C2" s="343" t="str">
        <f>' Variation details'!D2</f>
        <v>NRW SRoC v2 2024-25</v>
      </c>
      <c r="D2" s="343"/>
      <c r="E2" s="344"/>
      <c r="F2" s="163"/>
      <c r="G2" s="163"/>
      <c r="H2" s="164"/>
      <c r="I2" s="164"/>
      <c r="J2" s="163"/>
      <c r="K2" s="163"/>
      <c r="L2" s="163"/>
      <c r="M2" s="163"/>
      <c r="N2" s="163"/>
      <c r="O2" s="163"/>
      <c r="P2" s="163"/>
      <c r="Q2" s="163"/>
      <c r="R2" s="163"/>
      <c r="S2" s="163"/>
      <c r="T2" s="163"/>
      <c r="U2" s="163"/>
      <c r="V2" s="163"/>
      <c r="W2" s="163"/>
      <c r="X2" s="163"/>
      <c r="Y2" s="163"/>
      <c r="Z2" s="163"/>
    </row>
    <row r="3" spans="2:26" ht="16.5" thickBot="1" x14ac:dyDescent="0.3">
      <c r="B3" s="485" t="s">
        <v>330</v>
      </c>
      <c r="C3" s="486"/>
      <c r="D3" s="486"/>
      <c r="E3" s="486"/>
      <c r="F3" s="486"/>
      <c r="G3" s="486"/>
      <c r="H3" s="486"/>
      <c r="I3" s="486"/>
      <c r="J3" s="486"/>
      <c r="K3" s="486"/>
      <c r="L3" s="486"/>
      <c r="M3" s="486"/>
      <c r="N3" s="486"/>
      <c r="O3" s="487"/>
      <c r="P3" s="165"/>
      <c r="Q3" s="165"/>
      <c r="R3" s="165"/>
      <c r="S3" s="165"/>
      <c r="T3" s="165"/>
      <c r="U3" s="165"/>
      <c r="V3" s="165"/>
      <c r="W3" s="165"/>
      <c r="X3" s="165"/>
      <c r="Y3" s="165"/>
      <c r="Z3" s="166"/>
    </row>
    <row r="4" spans="2:26" x14ac:dyDescent="0.25">
      <c r="B4" s="63"/>
      <c r="C4" s="62"/>
      <c r="D4" s="62"/>
      <c r="E4" s="490" t="s">
        <v>272</v>
      </c>
      <c r="F4" s="482" t="s">
        <v>211</v>
      </c>
      <c r="G4" s="482" t="s">
        <v>271</v>
      </c>
      <c r="H4" s="66"/>
      <c r="I4" s="490" t="s">
        <v>367</v>
      </c>
      <c r="J4" s="482" t="s">
        <v>375</v>
      </c>
      <c r="K4" s="62"/>
      <c r="L4" s="62"/>
      <c r="M4" s="402"/>
      <c r="N4" s="488"/>
      <c r="O4" s="488"/>
      <c r="P4" s="62"/>
      <c r="Q4" s="69"/>
      <c r="R4" s="69"/>
      <c r="S4" s="69"/>
      <c r="T4" s="69"/>
      <c r="U4" s="69"/>
      <c r="V4" s="69"/>
      <c r="W4" s="62"/>
      <c r="X4" s="62"/>
      <c r="Y4" s="62"/>
      <c r="Z4" s="60"/>
    </row>
    <row r="5" spans="2:26" x14ac:dyDescent="0.25">
      <c r="B5" s="63"/>
      <c r="C5" s="64" t="s">
        <v>494</v>
      </c>
      <c r="D5" s="167">
        <f>Introduction!E10</f>
        <v>0</v>
      </c>
      <c r="E5" s="490"/>
      <c r="F5" s="482"/>
      <c r="G5" s="482"/>
      <c r="H5" s="65"/>
      <c r="I5" s="490"/>
      <c r="J5" s="482"/>
      <c r="K5" s="62"/>
      <c r="L5" s="62"/>
      <c r="M5" s="402"/>
      <c r="N5" s="488"/>
      <c r="O5" s="488"/>
      <c r="P5" s="55"/>
      <c r="Q5" s="69"/>
      <c r="R5" s="69"/>
      <c r="S5" s="69"/>
      <c r="T5" s="69"/>
      <c r="U5" s="69"/>
      <c r="V5" s="69"/>
      <c r="W5" s="55"/>
      <c r="X5" s="55"/>
      <c r="Y5" s="55"/>
      <c r="Z5" s="60"/>
    </row>
    <row r="6" spans="2:26" ht="15" customHeight="1" x14ac:dyDescent="0.25">
      <c r="B6" s="63"/>
      <c r="C6" s="64" t="s">
        <v>480</v>
      </c>
      <c r="D6" s="167">
        <f>Introduction!L9</f>
        <v>0</v>
      </c>
      <c r="E6" s="490"/>
      <c r="F6" s="482"/>
      <c r="G6" s="482"/>
      <c r="H6" s="66"/>
      <c r="I6" s="490"/>
      <c r="J6" s="482"/>
      <c r="K6" s="62"/>
      <c r="L6" s="62"/>
      <c r="M6" s="402"/>
      <c r="N6" s="488"/>
      <c r="O6" s="488"/>
      <c r="P6" s="55"/>
      <c r="Q6" s="69"/>
      <c r="R6" s="69"/>
      <c r="S6" s="69"/>
      <c r="T6" s="69"/>
      <c r="U6" s="69"/>
      <c r="V6" s="69">
        <f>COUNTIF(V9:V33,"yes")</f>
        <v>0</v>
      </c>
      <c r="W6" s="55"/>
      <c r="X6" s="55"/>
      <c r="Y6" s="55"/>
      <c r="Z6" s="60"/>
    </row>
    <row r="7" spans="2:26" ht="42" customHeight="1" x14ac:dyDescent="0.25">
      <c r="B7" s="63"/>
      <c r="C7" s="62"/>
      <c r="D7" s="62"/>
      <c r="E7" s="491"/>
      <c r="F7" s="483"/>
      <c r="G7" s="483"/>
      <c r="H7" s="62"/>
      <c r="I7" s="491"/>
      <c r="J7" s="483"/>
      <c r="K7" s="62"/>
      <c r="L7" s="62"/>
      <c r="M7" s="402"/>
      <c r="N7" s="488"/>
      <c r="O7" s="488"/>
      <c r="P7" s="55"/>
      <c r="Q7" s="168" t="str">
        <f>IF(OR(Q9="incomplete",Q10="incomplete",Q11="incomplete",Q12="incomplete",Q13="incomplete",Q14="incomplete",Q15="incomplete",Q16="incomplete",Q17="incomplete",Q18="incomplete",Q19="incomplete",Q20="incomplete",Q21="incomplete",Q22="incomplete",Q23="incomplete",Q24="incomplete",Q25="incomplete",Q26="incomplete",Q27="incomplete",Q28="incomplete",Q29="incomplete",Q30="incomplete",Q31="incomplete",Q32="incomplete",Q33="incomplete"),"incomplete","complete")</f>
        <v>complete</v>
      </c>
      <c r="R7" s="168" t="str">
        <f>IF(OR(R9="incomplete",R10="incomplete",R11="incomplete",R12="incomplete",R13="incomplete",R14="incomplete",R15="incomplete",R16="incomplete",R17="incomplete",R18="incomplete",R19="incomplete",R20="incomplete",R21="incomplete",R22="incomplete",R23="incomplete",R24="incomplete",R25="incomplete",R26="incomplete",R27="incomplete",R28="incomplete",R29="incomplete",R30="incomplete",R31="incomplete",R32="incomplete",R33="incomplete"),"incomplete","complete")</f>
        <v>complete</v>
      </c>
      <c r="S7" s="168" t="str">
        <f>IF(OR(S9="incomplete",S10="incomplete",S11="incomplete",S12="incomplete",S13="incomplete",S14="incomplete",S15="incomplete",S16="incomplete",S17="incomplete",S18="incomplete",S19="incomplete",S20="incomplete",S21="incomplete",S22="incomplete",S23="incomplete",S24="incomplete",S25="incomplete",S26="incomplete",S27="incomplete",S28="incomplete",S29="incomplete",S30="incomplete",S31="incomplete",S32="incomplete",S33="incomplete"),"incomplete","complete")</f>
        <v>complete</v>
      </c>
      <c r="T7" s="168"/>
      <c r="U7" s="168"/>
      <c r="V7" s="168"/>
      <c r="W7" s="55"/>
      <c r="X7" s="169">
        <f>_xlfn.MAXIFS(X9:X33,X9:X33,"&lt;&gt;")</f>
        <v>0</v>
      </c>
      <c r="Y7" s="55"/>
      <c r="Z7" s="60"/>
    </row>
    <row r="8" spans="2:26" ht="45" customHeight="1" x14ac:dyDescent="0.25">
      <c r="B8" s="63"/>
      <c r="C8" s="67"/>
      <c r="D8" s="170" t="s">
        <v>8</v>
      </c>
      <c r="E8" s="170" t="s">
        <v>297</v>
      </c>
      <c r="F8" s="170" t="s">
        <v>210</v>
      </c>
      <c r="G8" s="170" t="s">
        <v>270</v>
      </c>
      <c r="H8" s="170" t="s">
        <v>200</v>
      </c>
      <c r="I8" s="170" t="s">
        <v>368</v>
      </c>
      <c r="J8" s="68" t="s">
        <v>298</v>
      </c>
      <c r="K8" s="406" t="s">
        <v>47</v>
      </c>
      <c r="L8" s="407" t="s">
        <v>207</v>
      </c>
      <c r="M8" s="408"/>
      <c r="N8" s="405" t="s">
        <v>248</v>
      </c>
      <c r="O8" s="409" t="s">
        <v>249</v>
      </c>
      <c r="P8" s="410" t="s">
        <v>340</v>
      </c>
      <c r="Q8" s="69" t="s">
        <v>376</v>
      </c>
      <c r="R8" s="69" t="s">
        <v>377</v>
      </c>
      <c r="S8" s="69" t="s">
        <v>378</v>
      </c>
      <c r="T8" s="69"/>
      <c r="U8" s="69" t="s">
        <v>320</v>
      </c>
      <c r="V8" s="69" t="s">
        <v>316</v>
      </c>
      <c r="W8" s="171" t="s">
        <v>321</v>
      </c>
      <c r="X8" s="172" t="s">
        <v>369</v>
      </c>
      <c r="Y8" s="55"/>
      <c r="Z8" s="60"/>
    </row>
    <row r="9" spans="2:26" ht="20.100000000000001" customHeight="1" x14ac:dyDescent="0.25">
      <c r="B9" s="71"/>
      <c r="C9" s="72">
        <v>1</v>
      </c>
      <c r="D9" s="50"/>
      <c r="E9" s="84"/>
      <c r="F9" s="84"/>
      <c r="G9" s="84"/>
      <c r="H9" s="73" t="str">
        <f>IFERROR(VLOOKUP(E9,Picklists!$D$3:$H$105,3,FALSE),"")</f>
        <v/>
      </c>
      <c r="I9" s="194"/>
      <c r="J9" s="52"/>
      <c r="K9" s="73" t="str">
        <f>IFERROR(VLOOKUP(E9,Picklists!$D$3:$I$107,4,FALSE),"")</f>
        <v/>
      </c>
      <c r="L9" s="73" t="str">
        <f>IFERROR(VLOOKUP(E9,Picklists!$D$3:$I$107,5,FALSE),"")</f>
        <v/>
      </c>
      <c r="M9" s="73" t="str">
        <f>IF(L9=0,"",L9)</f>
        <v/>
      </c>
      <c r="N9" s="73" t="str">
        <f>IFERROR(VLOOKUP(E9,Picklists!$D$3:$I$107,6,FALSE),"")</f>
        <v/>
      </c>
      <c r="O9" s="173" t="str">
        <f t="shared" ref="O9:O33" si="0">IF(AND(F9="YES",N9="YES"),"YES","")</f>
        <v/>
      </c>
      <c r="P9" s="73" t="str">
        <f>IF(AND(I9=0,L9=0),1,"")</f>
        <v/>
      </c>
      <c r="Q9" s="174" t="str">
        <f>IF(AND(D9="",E9&gt;0),"incomplete","")</f>
        <v/>
      </c>
      <c r="R9" s="174" t="str">
        <f>IF(AND(E9&gt;0,G9=""),"incomplete","")</f>
        <v/>
      </c>
      <c r="S9" s="175" t="str">
        <f>IF(AND(G9="",E9="",F9=""),"complete",IF(AND(G9="yes",U9&gt;0),"complete",IF(AND(I9&gt;0,J9&gt;0),"complete","Incomplete")))</f>
        <v>complete</v>
      </c>
      <c r="T9" s="175"/>
      <c r="U9" s="175">
        <f t="shared" ref="U9:U33" si="1">+J9-I9</f>
        <v>0</v>
      </c>
      <c r="V9" s="175" t="str">
        <f>IF(AND(H9&gt;0,U9&gt;H9),"Yes","")</f>
        <v/>
      </c>
      <c r="W9" s="176" t="str">
        <f t="shared" ref="W9:W19" si="2">IFERROR(+U9/H9,"")</f>
        <v/>
      </c>
      <c r="X9" s="176" t="str">
        <f t="shared" ref="X9:X33" si="3">IFERROR(+U9/I9,"")</f>
        <v/>
      </c>
      <c r="Y9" s="55"/>
      <c r="Z9" s="60"/>
    </row>
    <row r="10" spans="2:26" ht="20.100000000000001" customHeight="1" x14ac:dyDescent="0.25">
      <c r="B10" s="71"/>
      <c r="C10" s="72">
        <v>2</v>
      </c>
      <c r="D10" s="50"/>
      <c r="E10" s="84"/>
      <c r="F10" s="84"/>
      <c r="G10" s="84"/>
      <c r="H10" s="73" t="str">
        <f>IFERROR(VLOOKUP(E10,Picklists!$D$3:$H$105,3,FALSE),"")</f>
        <v/>
      </c>
      <c r="I10" s="194"/>
      <c r="J10" s="52"/>
      <c r="K10" s="73" t="str">
        <f>IFERROR(VLOOKUP(E10,Picklists!$D$3:$I$107,4,FALSE),"")</f>
        <v/>
      </c>
      <c r="L10" s="73" t="str">
        <f>IFERROR(VLOOKUP(E10,Picklists!$D$3:$I$107,5,FALSE),"")</f>
        <v/>
      </c>
      <c r="M10" s="73" t="str">
        <f t="shared" ref="M10:M33" si="4">IF(L10=0,"",L10)</f>
        <v/>
      </c>
      <c r="N10" s="73" t="str">
        <f>IFERROR(VLOOKUP(E10,Picklists!$D$3:$I$107,6,FALSE),"")</f>
        <v/>
      </c>
      <c r="O10" s="173" t="str">
        <f t="shared" si="0"/>
        <v/>
      </c>
      <c r="P10" s="73" t="str">
        <f t="shared" ref="P10:P33" si="5">IF(AND(I10=0,L10=0),1,"")</f>
        <v/>
      </c>
      <c r="Q10" s="174" t="str">
        <f t="shared" ref="Q10:Q32" si="6">IF(AND(D10="",E10&gt;0),"incomplete","")</f>
        <v/>
      </c>
      <c r="R10" s="174" t="str">
        <f t="shared" ref="R10:R33" si="7">IF(AND(E10&gt;0,G10=""),"incomplete","")</f>
        <v/>
      </c>
      <c r="S10" s="175" t="str">
        <f t="shared" ref="S10:S33" si="8">IF(AND(G10="",E10="",F10=""),"complete",IF(AND(G10="yes",U10&gt;0),"complete",IF(AND(D10&gt;0,E10&gt;0,F10&gt;0,G10&gt;0,I10&gt;0,J10&gt;0),"complete","Incomplete")))</f>
        <v>complete</v>
      </c>
      <c r="T10" s="175"/>
      <c r="U10" s="175">
        <f t="shared" si="1"/>
        <v>0</v>
      </c>
      <c r="V10" s="175" t="str">
        <f t="shared" ref="V10:V33" si="9">IF(AND(H10&gt;0,U10&gt;H10),"Yes","")</f>
        <v/>
      </c>
      <c r="W10" s="176" t="str">
        <f t="shared" si="2"/>
        <v/>
      </c>
      <c r="X10" s="176" t="str">
        <f>IFERROR(+U10/I10,"")</f>
        <v/>
      </c>
      <c r="Y10" s="55"/>
      <c r="Z10" s="60"/>
    </row>
    <row r="11" spans="2:26" ht="20.100000000000001" customHeight="1" x14ac:dyDescent="0.25">
      <c r="B11" s="71"/>
      <c r="C11" s="72">
        <v>3</v>
      </c>
      <c r="D11" s="190"/>
      <c r="E11" s="84"/>
      <c r="F11" s="84"/>
      <c r="G11" s="84"/>
      <c r="H11" s="73" t="str">
        <f>IFERROR(VLOOKUP(E11,Picklists!$D$3:$H$105,3,FALSE),"")</f>
        <v/>
      </c>
      <c r="I11" s="194"/>
      <c r="J11" s="52"/>
      <c r="K11" s="73" t="str">
        <f>IFERROR(VLOOKUP(E11,Picklists!$D$3:$I$107,4,FALSE),"")</f>
        <v/>
      </c>
      <c r="L11" s="73" t="str">
        <f>IFERROR(VLOOKUP(E11,Picklists!$D$3:$I$107,5,FALSE),"")</f>
        <v/>
      </c>
      <c r="M11" s="73" t="str">
        <f t="shared" si="4"/>
        <v/>
      </c>
      <c r="N11" s="73" t="str">
        <f>IFERROR(VLOOKUP(E11,Picklists!$D$3:$I$107,6,FALSE),"")</f>
        <v/>
      </c>
      <c r="O11" s="173" t="str">
        <f t="shared" si="0"/>
        <v/>
      </c>
      <c r="P11" s="73" t="str">
        <f t="shared" si="5"/>
        <v/>
      </c>
      <c r="Q11" s="174" t="str">
        <f t="shared" si="6"/>
        <v/>
      </c>
      <c r="R11" s="174" t="str">
        <f t="shared" si="7"/>
        <v/>
      </c>
      <c r="S11" s="175" t="str">
        <f t="shared" si="8"/>
        <v>complete</v>
      </c>
      <c r="T11" s="175"/>
      <c r="U11" s="175">
        <f t="shared" si="1"/>
        <v>0</v>
      </c>
      <c r="V11" s="175" t="str">
        <f t="shared" si="9"/>
        <v/>
      </c>
      <c r="W11" s="176" t="str">
        <f t="shared" si="2"/>
        <v/>
      </c>
      <c r="X11" s="176" t="str">
        <f t="shared" si="3"/>
        <v/>
      </c>
      <c r="Y11" s="55"/>
      <c r="Z11" s="60"/>
    </row>
    <row r="12" spans="2:26" ht="20.100000000000001" customHeight="1" x14ac:dyDescent="0.25">
      <c r="B12" s="71"/>
      <c r="C12" s="72">
        <v>4</v>
      </c>
      <c r="D12" s="54"/>
      <c r="E12" s="84"/>
      <c r="F12" s="84"/>
      <c r="G12" s="84"/>
      <c r="H12" s="73" t="str">
        <f>IFERROR(VLOOKUP(E12,Picklists!$D$3:$H$105,3,FALSE),"")</f>
        <v/>
      </c>
      <c r="I12" s="194"/>
      <c r="J12" s="52"/>
      <c r="K12" s="73" t="str">
        <f>IFERROR(VLOOKUP(E12,Picklists!$D$3:$I$107,4,FALSE),"")</f>
        <v/>
      </c>
      <c r="L12" s="73" t="str">
        <f>IFERROR(VLOOKUP(E12,Picklists!$D$3:$I$107,5,FALSE),"")</f>
        <v/>
      </c>
      <c r="M12" s="73" t="str">
        <f t="shared" si="4"/>
        <v/>
      </c>
      <c r="N12" s="73" t="str">
        <f>IFERROR(VLOOKUP(E12,Picklists!$D$3:$I$107,6,FALSE),"")</f>
        <v/>
      </c>
      <c r="O12" s="173" t="str">
        <f t="shared" si="0"/>
        <v/>
      </c>
      <c r="P12" s="73" t="str">
        <f t="shared" si="5"/>
        <v/>
      </c>
      <c r="Q12" s="174" t="str">
        <f t="shared" si="6"/>
        <v/>
      </c>
      <c r="R12" s="174" t="str">
        <f t="shared" si="7"/>
        <v/>
      </c>
      <c r="S12" s="175" t="str">
        <f t="shared" si="8"/>
        <v>complete</v>
      </c>
      <c r="T12" s="175"/>
      <c r="U12" s="175">
        <f t="shared" si="1"/>
        <v>0</v>
      </c>
      <c r="V12" s="175" t="str">
        <f t="shared" si="9"/>
        <v/>
      </c>
      <c r="W12" s="176" t="str">
        <f t="shared" si="2"/>
        <v/>
      </c>
      <c r="X12" s="176" t="str">
        <f t="shared" si="3"/>
        <v/>
      </c>
      <c r="Y12" s="55"/>
      <c r="Z12" s="60"/>
    </row>
    <row r="13" spans="2:26" ht="20.100000000000001" customHeight="1" x14ac:dyDescent="0.25">
      <c r="B13" s="71"/>
      <c r="C13" s="72">
        <v>5</v>
      </c>
      <c r="D13" s="50"/>
      <c r="E13" s="84"/>
      <c r="F13" s="84"/>
      <c r="G13" s="84"/>
      <c r="H13" s="73" t="str">
        <f>IFERROR(VLOOKUP(E13,Picklists!$D$3:$H$105,3,FALSE),"")</f>
        <v/>
      </c>
      <c r="I13" s="194"/>
      <c r="J13" s="52"/>
      <c r="K13" s="73" t="str">
        <f>IFERROR(VLOOKUP(E13,Picklists!$D$3:$I$107,4,FALSE),"")</f>
        <v/>
      </c>
      <c r="L13" s="73" t="str">
        <f>IFERROR(VLOOKUP(E13,Picklists!$D$3:$I$107,5,FALSE),"")</f>
        <v/>
      </c>
      <c r="M13" s="73" t="str">
        <f t="shared" si="4"/>
        <v/>
      </c>
      <c r="N13" s="73" t="str">
        <f>IFERROR(VLOOKUP(E13,Picklists!$D$3:$I$107,6,FALSE),"")</f>
        <v/>
      </c>
      <c r="O13" s="173" t="str">
        <f t="shared" si="0"/>
        <v/>
      </c>
      <c r="P13" s="73" t="str">
        <f t="shared" si="5"/>
        <v/>
      </c>
      <c r="Q13" s="174" t="str">
        <f t="shared" si="6"/>
        <v/>
      </c>
      <c r="R13" s="174" t="str">
        <f t="shared" si="7"/>
        <v/>
      </c>
      <c r="S13" s="175" t="str">
        <f t="shared" si="8"/>
        <v>complete</v>
      </c>
      <c r="T13" s="175"/>
      <c r="U13" s="175">
        <f t="shared" si="1"/>
        <v>0</v>
      </c>
      <c r="V13" s="175" t="str">
        <f t="shared" si="9"/>
        <v/>
      </c>
      <c r="W13" s="176" t="str">
        <f t="shared" si="2"/>
        <v/>
      </c>
      <c r="X13" s="176" t="str">
        <f t="shared" si="3"/>
        <v/>
      </c>
      <c r="Y13" s="55"/>
      <c r="Z13" s="60"/>
    </row>
    <row r="14" spans="2:26" ht="20.100000000000001" customHeight="1" x14ac:dyDescent="0.25">
      <c r="B14" s="71"/>
      <c r="C14" s="72">
        <v>6</v>
      </c>
      <c r="D14" s="50"/>
      <c r="E14" s="85"/>
      <c r="F14" s="84"/>
      <c r="G14" s="84"/>
      <c r="H14" s="73" t="str">
        <f>IFERROR(VLOOKUP(E14,Picklists!$D$3:$H$105,3,FALSE),"")</f>
        <v/>
      </c>
      <c r="I14" s="194"/>
      <c r="J14" s="52"/>
      <c r="K14" s="73" t="str">
        <f>IFERROR(VLOOKUP(E14,Picklists!$D$3:$I$107,4,FALSE),"")</f>
        <v/>
      </c>
      <c r="L14" s="73" t="str">
        <f>IFERROR(VLOOKUP(E14,Picklists!$D$3:$I$107,5,FALSE),"")</f>
        <v/>
      </c>
      <c r="M14" s="73" t="str">
        <f t="shared" si="4"/>
        <v/>
      </c>
      <c r="N14" s="73" t="str">
        <f>IFERROR(VLOOKUP(E14,Picklists!$D$3:$I$107,6,FALSE),"")</f>
        <v/>
      </c>
      <c r="O14" s="173" t="str">
        <f t="shared" si="0"/>
        <v/>
      </c>
      <c r="P14" s="73" t="str">
        <f t="shared" si="5"/>
        <v/>
      </c>
      <c r="Q14" s="174" t="str">
        <f t="shared" si="6"/>
        <v/>
      </c>
      <c r="R14" s="174" t="str">
        <f t="shared" si="7"/>
        <v/>
      </c>
      <c r="S14" s="175" t="str">
        <f t="shared" si="8"/>
        <v>complete</v>
      </c>
      <c r="T14" s="175"/>
      <c r="U14" s="175">
        <f t="shared" si="1"/>
        <v>0</v>
      </c>
      <c r="V14" s="175" t="str">
        <f t="shared" si="9"/>
        <v/>
      </c>
      <c r="W14" s="176" t="str">
        <f t="shared" si="2"/>
        <v/>
      </c>
      <c r="X14" s="176" t="str">
        <f t="shared" si="3"/>
        <v/>
      </c>
      <c r="Y14" s="55"/>
      <c r="Z14" s="60"/>
    </row>
    <row r="15" spans="2:26" ht="20.100000000000001" customHeight="1" x14ac:dyDescent="0.25">
      <c r="B15" s="71"/>
      <c r="C15" s="72">
        <v>7</v>
      </c>
      <c r="D15" s="50"/>
      <c r="E15" s="85"/>
      <c r="F15" s="84"/>
      <c r="G15" s="84"/>
      <c r="H15" s="73" t="str">
        <f>IFERROR(VLOOKUP(E15,Picklists!$D$3:$H$105,3,FALSE),"")</f>
        <v/>
      </c>
      <c r="I15" s="194"/>
      <c r="J15" s="52"/>
      <c r="K15" s="73" t="str">
        <f>IFERROR(VLOOKUP(E15,Picklists!$D$3:$I$107,4,FALSE),"")</f>
        <v/>
      </c>
      <c r="L15" s="73" t="str">
        <f>IFERROR(VLOOKUP(E15,Picklists!$D$3:$I$107,5,FALSE),"")</f>
        <v/>
      </c>
      <c r="M15" s="73" t="str">
        <f t="shared" si="4"/>
        <v/>
      </c>
      <c r="N15" s="73" t="str">
        <f>IFERROR(VLOOKUP(E15,Picklists!$D$3:$I$107,6,FALSE),"")</f>
        <v/>
      </c>
      <c r="O15" s="173" t="str">
        <f t="shared" si="0"/>
        <v/>
      </c>
      <c r="P15" s="73" t="str">
        <f t="shared" si="5"/>
        <v/>
      </c>
      <c r="Q15" s="174" t="str">
        <f t="shared" si="6"/>
        <v/>
      </c>
      <c r="R15" s="174" t="str">
        <f t="shared" si="7"/>
        <v/>
      </c>
      <c r="S15" s="175" t="str">
        <f t="shared" si="8"/>
        <v>complete</v>
      </c>
      <c r="T15" s="175"/>
      <c r="U15" s="175">
        <f t="shared" si="1"/>
        <v>0</v>
      </c>
      <c r="V15" s="175" t="str">
        <f t="shared" si="9"/>
        <v/>
      </c>
      <c r="W15" s="177" t="str">
        <f t="shared" si="2"/>
        <v/>
      </c>
      <c r="X15" s="178" t="str">
        <f t="shared" si="3"/>
        <v/>
      </c>
      <c r="Y15" s="55"/>
      <c r="Z15" s="60"/>
    </row>
    <row r="16" spans="2:26" ht="20.100000000000001" customHeight="1" x14ac:dyDescent="0.25">
      <c r="B16" s="71"/>
      <c r="C16" s="72">
        <v>8</v>
      </c>
      <c r="D16" s="50"/>
      <c r="E16" s="85"/>
      <c r="F16" s="84"/>
      <c r="G16" s="84"/>
      <c r="H16" s="73" t="str">
        <f>IFERROR(VLOOKUP(E16,Picklists!$D$3:$H$105,3,FALSE),"")</f>
        <v/>
      </c>
      <c r="I16" s="194"/>
      <c r="J16" s="52"/>
      <c r="K16" s="73" t="str">
        <f>IFERROR(VLOOKUP(E16,Picklists!$D$3:$I$107,4,FALSE),"")</f>
        <v/>
      </c>
      <c r="L16" s="73" t="str">
        <f>IFERROR(VLOOKUP(E16,Picklists!$D$3:$I$107,5,FALSE),"")</f>
        <v/>
      </c>
      <c r="M16" s="73" t="str">
        <f t="shared" si="4"/>
        <v/>
      </c>
      <c r="N16" s="73" t="str">
        <f>IFERROR(VLOOKUP(E16,Picklists!$D$3:$I$107,6,FALSE),"")</f>
        <v/>
      </c>
      <c r="O16" s="173" t="str">
        <f t="shared" si="0"/>
        <v/>
      </c>
      <c r="P16" s="73" t="str">
        <f t="shared" si="5"/>
        <v/>
      </c>
      <c r="Q16" s="174" t="str">
        <f t="shared" si="6"/>
        <v/>
      </c>
      <c r="R16" s="174" t="str">
        <f t="shared" si="7"/>
        <v/>
      </c>
      <c r="S16" s="175" t="str">
        <f t="shared" si="8"/>
        <v>complete</v>
      </c>
      <c r="T16" s="175"/>
      <c r="U16" s="175">
        <f t="shared" si="1"/>
        <v>0</v>
      </c>
      <c r="V16" s="175" t="str">
        <f t="shared" si="9"/>
        <v/>
      </c>
      <c r="W16" s="177" t="str">
        <f t="shared" si="2"/>
        <v/>
      </c>
      <c r="X16" s="178" t="str">
        <f t="shared" si="3"/>
        <v/>
      </c>
      <c r="Y16" s="55"/>
      <c r="Z16" s="60"/>
    </row>
    <row r="17" spans="2:26" ht="20.100000000000001" customHeight="1" x14ac:dyDescent="0.25">
      <c r="B17" s="71"/>
      <c r="C17" s="72">
        <v>9</v>
      </c>
      <c r="D17" s="50"/>
      <c r="E17" s="85"/>
      <c r="F17" s="84"/>
      <c r="G17" s="84"/>
      <c r="H17" s="73" t="str">
        <f>IFERROR(VLOOKUP(E17,Picklists!$D$3:$H$105,3,FALSE),"")</f>
        <v/>
      </c>
      <c r="I17" s="194"/>
      <c r="J17" s="52"/>
      <c r="K17" s="73" t="str">
        <f>IFERROR(VLOOKUP(E17,Picklists!$D$3:$I$107,4,FALSE),"")</f>
        <v/>
      </c>
      <c r="L17" s="73" t="str">
        <f>IFERROR(VLOOKUP(E17,Picklists!$D$3:$I$107,5,FALSE),"")</f>
        <v/>
      </c>
      <c r="M17" s="73" t="str">
        <f t="shared" si="4"/>
        <v/>
      </c>
      <c r="N17" s="73" t="str">
        <f>IFERROR(VLOOKUP(E17,Picklists!$D$3:$I$107,6,FALSE),"")</f>
        <v/>
      </c>
      <c r="O17" s="173" t="str">
        <f t="shared" si="0"/>
        <v/>
      </c>
      <c r="P17" s="73" t="str">
        <f t="shared" si="5"/>
        <v/>
      </c>
      <c r="Q17" s="174" t="str">
        <f t="shared" si="6"/>
        <v/>
      </c>
      <c r="R17" s="174" t="str">
        <f t="shared" si="7"/>
        <v/>
      </c>
      <c r="S17" s="175" t="str">
        <f t="shared" si="8"/>
        <v>complete</v>
      </c>
      <c r="T17" s="175"/>
      <c r="U17" s="175">
        <f t="shared" si="1"/>
        <v>0</v>
      </c>
      <c r="V17" s="175" t="str">
        <f t="shared" si="9"/>
        <v/>
      </c>
      <c r="W17" s="177" t="str">
        <f t="shared" si="2"/>
        <v/>
      </c>
      <c r="X17" s="178" t="str">
        <f t="shared" si="3"/>
        <v/>
      </c>
      <c r="Y17" s="179"/>
      <c r="Z17" s="60"/>
    </row>
    <row r="18" spans="2:26" ht="20.100000000000001" customHeight="1" x14ac:dyDescent="0.25">
      <c r="B18" s="71"/>
      <c r="C18" s="72">
        <v>10</v>
      </c>
      <c r="D18" s="50"/>
      <c r="E18" s="85"/>
      <c r="F18" s="84"/>
      <c r="G18" s="84"/>
      <c r="H18" s="73" t="str">
        <f>IFERROR(VLOOKUP(E18,Picklists!$D$3:$H$105,3,FALSE),"")</f>
        <v/>
      </c>
      <c r="I18" s="194"/>
      <c r="J18" s="52"/>
      <c r="K18" s="73" t="str">
        <f>IFERROR(VLOOKUP(E18,Picklists!$D$3:$I$107,4,FALSE),"")</f>
        <v/>
      </c>
      <c r="L18" s="73" t="str">
        <f>IFERROR(VLOOKUP(E18,Picklists!$D$3:$I$107,5,FALSE),"")</f>
        <v/>
      </c>
      <c r="M18" s="73" t="str">
        <f t="shared" si="4"/>
        <v/>
      </c>
      <c r="N18" s="73" t="str">
        <f>IFERROR(VLOOKUP(E18,Picklists!$D$3:$I$107,6,FALSE),"")</f>
        <v/>
      </c>
      <c r="O18" s="173" t="str">
        <f t="shared" si="0"/>
        <v/>
      </c>
      <c r="P18" s="73" t="str">
        <f t="shared" si="5"/>
        <v/>
      </c>
      <c r="Q18" s="174" t="str">
        <f t="shared" si="6"/>
        <v/>
      </c>
      <c r="R18" s="174" t="str">
        <f t="shared" si="7"/>
        <v/>
      </c>
      <c r="S18" s="175" t="str">
        <f t="shared" si="8"/>
        <v>complete</v>
      </c>
      <c r="T18" s="175"/>
      <c r="U18" s="175">
        <f t="shared" si="1"/>
        <v>0</v>
      </c>
      <c r="V18" s="175" t="str">
        <f t="shared" si="9"/>
        <v/>
      </c>
      <c r="W18" s="177" t="str">
        <f t="shared" si="2"/>
        <v/>
      </c>
      <c r="X18" s="178" t="str">
        <f t="shared" si="3"/>
        <v/>
      </c>
      <c r="Y18" s="179"/>
      <c r="Z18" s="60"/>
    </row>
    <row r="19" spans="2:26" ht="20.100000000000001" customHeight="1" x14ac:dyDescent="0.25">
      <c r="B19" s="71"/>
      <c r="C19" s="72">
        <v>11</v>
      </c>
      <c r="D19" s="50"/>
      <c r="E19" s="85"/>
      <c r="F19" s="84"/>
      <c r="G19" s="84"/>
      <c r="H19" s="73" t="str">
        <f>IFERROR(VLOOKUP(E19,Picklists!$D$3:$H$105,3,FALSE),"")</f>
        <v/>
      </c>
      <c r="I19" s="194"/>
      <c r="J19" s="52"/>
      <c r="K19" s="73" t="str">
        <f>IFERROR(VLOOKUP(E19,Picklists!$D$3:$I$107,4,FALSE),"")</f>
        <v/>
      </c>
      <c r="L19" s="73" t="str">
        <f>IFERROR(VLOOKUP(E19,Picklists!$D$3:$I$107,5,FALSE),"")</f>
        <v/>
      </c>
      <c r="M19" s="73" t="str">
        <f t="shared" si="4"/>
        <v/>
      </c>
      <c r="N19" s="73" t="str">
        <f>IFERROR(VLOOKUP(E19,Picklists!$D$3:$I$107,6,FALSE),"")</f>
        <v/>
      </c>
      <c r="O19" s="173" t="str">
        <f t="shared" si="0"/>
        <v/>
      </c>
      <c r="P19" s="73" t="str">
        <f t="shared" si="5"/>
        <v/>
      </c>
      <c r="Q19" s="174" t="str">
        <f t="shared" si="6"/>
        <v/>
      </c>
      <c r="R19" s="174" t="str">
        <f t="shared" si="7"/>
        <v/>
      </c>
      <c r="S19" s="175" t="str">
        <f t="shared" si="8"/>
        <v>complete</v>
      </c>
      <c r="T19" s="175"/>
      <c r="U19" s="175">
        <f t="shared" si="1"/>
        <v>0</v>
      </c>
      <c r="V19" s="175" t="str">
        <f t="shared" si="9"/>
        <v/>
      </c>
      <c r="W19" s="177" t="str">
        <f t="shared" si="2"/>
        <v/>
      </c>
      <c r="X19" s="178" t="str">
        <f t="shared" si="3"/>
        <v/>
      </c>
      <c r="Y19" s="179"/>
      <c r="Z19" s="60"/>
    </row>
    <row r="20" spans="2:26" ht="20.100000000000001" customHeight="1" x14ac:dyDescent="0.25">
      <c r="B20" s="71"/>
      <c r="C20" s="72">
        <v>12</v>
      </c>
      <c r="D20" s="50"/>
      <c r="E20" s="85"/>
      <c r="F20" s="84"/>
      <c r="G20" s="84"/>
      <c r="H20" s="73" t="str">
        <f>IFERROR(VLOOKUP(E20,Picklists!$D$3:$H$105,3,FALSE),"")</f>
        <v/>
      </c>
      <c r="I20" s="194"/>
      <c r="J20" s="52"/>
      <c r="K20" s="73" t="str">
        <f>IFERROR(VLOOKUP(E20,Picklists!$D$3:$I$107,4,FALSE),"")</f>
        <v/>
      </c>
      <c r="L20" s="73" t="str">
        <f>IFERROR(VLOOKUP(E20,Picklists!$D$3:$I$107,5,FALSE),"")</f>
        <v/>
      </c>
      <c r="M20" s="73" t="str">
        <f t="shared" si="4"/>
        <v/>
      </c>
      <c r="N20" s="73" t="str">
        <f>IFERROR(VLOOKUP(E20,Picklists!$D$3:$I$107,6,FALSE),"")</f>
        <v/>
      </c>
      <c r="O20" s="173" t="str">
        <f t="shared" si="0"/>
        <v/>
      </c>
      <c r="P20" s="73" t="str">
        <f t="shared" si="5"/>
        <v/>
      </c>
      <c r="Q20" s="174" t="str">
        <f t="shared" si="6"/>
        <v/>
      </c>
      <c r="R20" s="174" t="str">
        <f t="shared" si="7"/>
        <v/>
      </c>
      <c r="S20" s="175" t="str">
        <f t="shared" si="8"/>
        <v>complete</v>
      </c>
      <c r="T20" s="175"/>
      <c r="U20" s="175">
        <f t="shared" si="1"/>
        <v>0</v>
      </c>
      <c r="V20" s="175" t="str">
        <f t="shared" si="9"/>
        <v/>
      </c>
      <c r="W20" s="177" t="str">
        <f t="shared" ref="W20:W33" si="10">IFERROR(+J20/H20,"")</f>
        <v/>
      </c>
      <c r="X20" s="178" t="str">
        <f t="shared" si="3"/>
        <v/>
      </c>
      <c r="Y20" s="179"/>
      <c r="Z20" s="60"/>
    </row>
    <row r="21" spans="2:26" ht="20.100000000000001" customHeight="1" x14ac:dyDescent="0.25">
      <c r="B21" s="71"/>
      <c r="C21" s="72">
        <v>13</v>
      </c>
      <c r="D21" s="50"/>
      <c r="E21" s="85"/>
      <c r="F21" s="84"/>
      <c r="G21" s="84"/>
      <c r="H21" s="73" t="str">
        <f>IFERROR(VLOOKUP(E21,Picklists!$D$3:$H$105,3,FALSE),"")</f>
        <v/>
      </c>
      <c r="I21" s="194"/>
      <c r="J21" s="52"/>
      <c r="K21" s="73" t="str">
        <f>IFERROR(VLOOKUP(E21,Picklists!$D$3:$I$107,4,FALSE),"")</f>
        <v/>
      </c>
      <c r="L21" s="73" t="str">
        <f>IFERROR(VLOOKUP(E21,Picklists!$D$3:$I$107,5,FALSE),"")</f>
        <v/>
      </c>
      <c r="M21" s="73" t="str">
        <f t="shared" si="4"/>
        <v/>
      </c>
      <c r="N21" s="73" t="str">
        <f>IFERROR(VLOOKUP(E21,Picklists!$D$3:$I$107,6,FALSE),"")</f>
        <v/>
      </c>
      <c r="O21" s="173" t="str">
        <f t="shared" si="0"/>
        <v/>
      </c>
      <c r="P21" s="73" t="str">
        <f t="shared" si="5"/>
        <v/>
      </c>
      <c r="Q21" s="174" t="str">
        <f t="shared" si="6"/>
        <v/>
      </c>
      <c r="R21" s="174" t="str">
        <f t="shared" si="7"/>
        <v/>
      </c>
      <c r="S21" s="175" t="str">
        <f t="shared" si="8"/>
        <v>complete</v>
      </c>
      <c r="T21" s="175"/>
      <c r="U21" s="175">
        <f t="shared" si="1"/>
        <v>0</v>
      </c>
      <c r="V21" s="175" t="str">
        <f t="shared" si="9"/>
        <v/>
      </c>
      <c r="W21" s="177" t="str">
        <f t="shared" si="10"/>
        <v/>
      </c>
      <c r="X21" s="178" t="str">
        <f t="shared" si="3"/>
        <v/>
      </c>
      <c r="Y21" s="179"/>
      <c r="Z21" s="60"/>
    </row>
    <row r="22" spans="2:26" ht="20.100000000000001" customHeight="1" x14ac:dyDescent="0.25">
      <c r="B22" s="71"/>
      <c r="C22" s="72">
        <v>14</v>
      </c>
      <c r="D22" s="50"/>
      <c r="E22" s="85"/>
      <c r="F22" s="84"/>
      <c r="G22" s="84"/>
      <c r="H22" s="73" t="str">
        <f>IFERROR(VLOOKUP(E22,Picklists!$D$3:$H$105,3,FALSE),"")</f>
        <v/>
      </c>
      <c r="I22" s="194"/>
      <c r="J22" s="52"/>
      <c r="K22" s="73" t="str">
        <f>IFERROR(VLOOKUP(E22,Picklists!$D$3:$I$107,4,FALSE),"")</f>
        <v/>
      </c>
      <c r="L22" s="73" t="str">
        <f>IFERROR(VLOOKUP(E22,Picklists!$D$3:$I$107,5,FALSE),"")</f>
        <v/>
      </c>
      <c r="M22" s="73" t="str">
        <f t="shared" si="4"/>
        <v/>
      </c>
      <c r="N22" s="73" t="str">
        <f>IFERROR(VLOOKUP(E22,Picklists!$D$3:$I$107,6,FALSE),"")</f>
        <v/>
      </c>
      <c r="O22" s="173" t="str">
        <f t="shared" si="0"/>
        <v/>
      </c>
      <c r="P22" s="73" t="str">
        <f t="shared" si="5"/>
        <v/>
      </c>
      <c r="Q22" s="174" t="str">
        <f t="shared" si="6"/>
        <v/>
      </c>
      <c r="R22" s="174" t="str">
        <f t="shared" si="7"/>
        <v/>
      </c>
      <c r="S22" s="175" t="str">
        <f t="shared" si="8"/>
        <v>complete</v>
      </c>
      <c r="T22" s="175"/>
      <c r="U22" s="175">
        <f t="shared" si="1"/>
        <v>0</v>
      </c>
      <c r="V22" s="175" t="str">
        <f t="shared" si="9"/>
        <v/>
      </c>
      <c r="W22" s="177" t="str">
        <f t="shared" si="10"/>
        <v/>
      </c>
      <c r="X22" s="178" t="str">
        <f t="shared" si="3"/>
        <v/>
      </c>
      <c r="Y22" s="180"/>
      <c r="Z22" s="60"/>
    </row>
    <row r="23" spans="2:26" ht="20.100000000000001" customHeight="1" x14ac:dyDescent="0.25">
      <c r="B23" s="71"/>
      <c r="C23" s="72">
        <v>15</v>
      </c>
      <c r="D23" s="50"/>
      <c r="E23" s="85"/>
      <c r="F23" s="84"/>
      <c r="G23" s="84"/>
      <c r="H23" s="73" t="str">
        <f>IFERROR(VLOOKUP(E23,Picklists!$D$3:$H$105,3,FALSE),"")</f>
        <v/>
      </c>
      <c r="I23" s="194"/>
      <c r="J23" s="52"/>
      <c r="K23" s="73" t="str">
        <f>IFERROR(VLOOKUP(E23,Picklists!$D$3:$I$107,4,FALSE),"")</f>
        <v/>
      </c>
      <c r="L23" s="73" t="str">
        <f>IFERROR(VLOOKUP(E23,Picklists!$D$3:$I$107,5,FALSE),"")</f>
        <v/>
      </c>
      <c r="M23" s="73" t="str">
        <f t="shared" si="4"/>
        <v/>
      </c>
      <c r="N23" s="73" t="str">
        <f>IFERROR(VLOOKUP(E23,Picklists!$D$3:$I$107,6,FALSE),"")</f>
        <v/>
      </c>
      <c r="O23" s="173" t="str">
        <f t="shared" si="0"/>
        <v/>
      </c>
      <c r="P23" s="73" t="str">
        <f t="shared" si="5"/>
        <v/>
      </c>
      <c r="Q23" s="174" t="str">
        <f t="shared" si="6"/>
        <v/>
      </c>
      <c r="R23" s="174" t="str">
        <f t="shared" si="7"/>
        <v/>
      </c>
      <c r="S23" s="175" t="str">
        <f t="shared" si="8"/>
        <v>complete</v>
      </c>
      <c r="T23" s="175"/>
      <c r="U23" s="175">
        <f t="shared" si="1"/>
        <v>0</v>
      </c>
      <c r="V23" s="175" t="str">
        <f t="shared" si="9"/>
        <v/>
      </c>
      <c r="W23" s="177" t="str">
        <f t="shared" si="10"/>
        <v/>
      </c>
      <c r="X23" s="178" t="str">
        <f t="shared" si="3"/>
        <v/>
      </c>
      <c r="Y23" s="181"/>
      <c r="Z23" s="60"/>
    </row>
    <row r="24" spans="2:26" ht="20.100000000000001" customHeight="1" x14ac:dyDescent="0.25">
      <c r="B24" s="71"/>
      <c r="C24" s="72">
        <v>16</v>
      </c>
      <c r="D24" s="50"/>
      <c r="E24" s="85"/>
      <c r="F24" s="84"/>
      <c r="G24" s="84"/>
      <c r="H24" s="73" t="str">
        <f>IFERROR(VLOOKUP(E24,Picklists!$D$3:$H$105,3,FALSE),"")</f>
        <v/>
      </c>
      <c r="I24" s="194"/>
      <c r="J24" s="52"/>
      <c r="K24" s="73" t="str">
        <f>IFERROR(VLOOKUP(E24,Picklists!$D$3:$I$107,4,FALSE),"")</f>
        <v/>
      </c>
      <c r="L24" s="73" t="str">
        <f>IFERROR(VLOOKUP(E24,Picklists!$D$3:$I$107,5,FALSE),"")</f>
        <v/>
      </c>
      <c r="M24" s="73" t="str">
        <f t="shared" si="4"/>
        <v/>
      </c>
      <c r="N24" s="73" t="str">
        <f>IFERROR(VLOOKUP(E24,Picklists!$D$3:$I$107,6,FALSE),"")</f>
        <v/>
      </c>
      <c r="O24" s="173" t="str">
        <f t="shared" si="0"/>
        <v/>
      </c>
      <c r="P24" s="73" t="str">
        <f t="shared" si="5"/>
        <v/>
      </c>
      <c r="Q24" s="174" t="str">
        <f t="shared" si="6"/>
        <v/>
      </c>
      <c r="R24" s="174" t="str">
        <f t="shared" si="7"/>
        <v/>
      </c>
      <c r="S24" s="175" t="str">
        <f t="shared" si="8"/>
        <v>complete</v>
      </c>
      <c r="T24" s="175"/>
      <c r="U24" s="175">
        <f t="shared" si="1"/>
        <v>0</v>
      </c>
      <c r="V24" s="175" t="str">
        <f t="shared" si="9"/>
        <v/>
      </c>
      <c r="W24" s="177" t="str">
        <f t="shared" si="10"/>
        <v/>
      </c>
      <c r="X24" s="178" t="str">
        <f t="shared" si="3"/>
        <v/>
      </c>
      <c r="Y24" s="181"/>
      <c r="Z24" s="60"/>
    </row>
    <row r="25" spans="2:26" ht="20.100000000000001" customHeight="1" x14ac:dyDescent="0.25">
      <c r="B25" s="71"/>
      <c r="C25" s="72">
        <v>17</v>
      </c>
      <c r="D25" s="50"/>
      <c r="E25" s="85"/>
      <c r="F25" s="84"/>
      <c r="G25" s="84"/>
      <c r="H25" s="73" t="str">
        <f>IFERROR(VLOOKUP(E25,Picklists!$D$3:$H$105,3,FALSE),"")</f>
        <v/>
      </c>
      <c r="I25" s="194"/>
      <c r="J25" s="52"/>
      <c r="K25" s="73" t="str">
        <f>IFERROR(VLOOKUP(E25,Picklists!$D$3:$I$107,4,FALSE),"")</f>
        <v/>
      </c>
      <c r="L25" s="73" t="str">
        <f>IFERROR(VLOOKUP(E25,Picklists!$D$3:$I$107,5,FALSE),"")</f>
        <v/>
      </c>
      <c r="M25" s="73" t="str">
        <f t="shared" si="4"/>
        <v/>
      </c>
      <c r="N25" s="73" t="str">
        <f>IFERROR(VLOOKUP(E25,Picklists!$D$3:$I$107,6,FALSE),"")</f>
        <v/>
      </c>
      <c r="O25" s="173" t="str">
        <f t="shared" si="0"/>
        <v/>
      </c>
      <c r="P25" s="73" t="str">
        <f t="shared" si="5"/>
        <v/>
      </c>
      <c r="Q25" s="174" t="str">
        <f t="shared" si="6"/>
        <v/>
      </c>
      <c r="R25" s="174" t="str">
        <f t="shared" si="7"/>
        <v/>
      </c>
      <c r="S25" s="175" t="str">
        <f t="shared" si="8"/>
        <v>complete</v>
      </c>
      <c r="T25" s="175"/>
      <c r="U25" s="175">
        <f t="shared" si="1"/>
        <v>0</v>
      </c>
      <c r="V25" s="175" t="str">
        <f t="shared" si="9"/>
        <v/>
      </c>
      <c r="W25" s="177" t="str">
        <f t="shared" si="10"/>
        <v/>
      </c>
      <c r="X25" s="178" t="str">
        <f t="shared" si="3"/>
        <v/>
      </c>
      <c r="Y25" s="181"/>
      <c r="Z25" s="60"/>
    </row>
    <row r="26" spans="2:26" ht="20.100000000000001" customHeight="1" x14ac:dyDescent="0.25">
      <c r="B26" s="71"/>
      <c r="C26" s="72">
        <v>18</v>
      </c>
      <c r="D26" s="50"/>
      <c r="E26" s="85"/>
      <c r="F26" s="84"/>
      <c r="G26" s="84"/>
      <c r="H26" s="73" t="str">
        <f>IFERROR(VLOOKUP(E26,Picklists!$D$3:$H$105,3,FALSE),"")</f>
        <v/>
      </c>
      <c r="I26" s="194"/>
      <c r="J26" s="52"/>
      <c r="K26" s="73" t="str">
        <f>IFERROR(VLOOKUP(E26,Picklists!$D$3:$I$107,4,FALSE),"")</f>
        <v/>
      </c>
      <c r="L26" s="73" t="str">
        <f>IFERROR(VLOOKUP(E26,Picklists!$D$3:$I$107,5,FALSE),"")</f>
        <v/>
      </c>
      <c r="M26" s="73" t="str">
        <f t="shared" si="4"/>
        <v/>
      </c>
      <c r="N26" s="73" t="str">
        <f>IFERROR(VLOOKUP(E26,Picklists!$D$3:$I$107,6,FALSE),"")</f>
        <v/>
      </c>
      <c r="O26" s="173" t="str">
        <f t="shared" si="0"/>
        <v/>
      </c>
      <c r="P26" s="73" t="str">
        <f t="shared" si="5"/>
        <v/>
      </c>
      <c r="Q26" s="174" t="str">
        <f t="shared" si="6"/>
        <v/>
      </c>
      <c r="R26" s="174" t="str">
        <f t="shared" si="7"/>
        <v/>
      </c>
      <c r="S26" s="175" t="str">
        <f t="shared" si="8"/>
        <v>complete</v>
      </c>
      <c r="T26" s="175"/>
      <c r="U26" s="175">
        <f t="shared" si="1"/>
        <v>0</v>
      </c>
      <c r="V26" s="175" t="str">
        <f t="shared" si="9"/>
        <v/>
      </c>
      <c r="W26" s="177" t="str">
        <f t="shared" si="10"/>
        <v/>
      </c>
      <c r="X26" s="178" t="str">
        <f t="shared" si="3"/>
        <v/>
      </c>
      <c r="Y26" s="182"/>
      <c r="Z26" s="60"/>
    </row>
    <row r="27" spans="2:26" ht="20.100000000000001" customHeight="1" x14ac:dyDescent="0.25">
      <c r="B27" s="71"/>
      <c r="C27" s="72">
        <v>19</v>
      </c>
      <c r="D27" s="50"/>
      <c r="E27" s="85"/>
      <c r="F27" s="84"/>
      <c r="G27" s="84"/>
      <c r="H27" s="73" t="str">
        <f>IFERROR(VLOOKUP(E27,Picklists!$D$3:$H$105,3,FALSE),"")</f>
        <v/>
      </c>
      <c r="I27" s="194"/>
      <c r="J27" s="52"/>
      <c r="K27" s="73" t="str">
        <f>IFERROR(VLOOKUP(E27,Picklists!$D$3:$I$107,4,FALSE),"")</f>
        <v/>
      </c>
      <c r="L27" s="73" t="str">
        <f>IFERROR(VLOOKUP(E27,Picklists!$D$3:$I$107,5,FALSE),"")</f>
        <v/>
      </c>
      <c r="M27" s="73" t="str">
        <f t="shared" si="4"/>
        <v/>
      </c>
      <c r="N27" s="73" t="str">
        <f>IFERROR(VLOOKUP(E27,Picklists!$D$3:$I$107,6,FALSE),"")</f>
        <v/>
      </c>
      <c r="O27" s="173" t="str">
        <f t="shared" si="0"/>
        <v/>
      </c>
      <c r="P27" s="73" t="str">
        <f t="shared" si="5"/>
        <v/>
      </c>
      <c r="Q27" s="174" t="str">
        <f t="shared" si="6"/>
        <v/>
      </c>
      <c r="R27" s="174" t="str">
        <f t="shared" si="7"/>
        <v/>
      </c>
      <c r="S27" s="175" t="str">
        <f t="shared" si="8"/>
        <v>complete</v>
      </c>
      <c r="T27" s="175"/>
      <c r="U27" s="175">
        <f t="shared" si="1"/>
        <v>0</v>
      </c>
      <c r="V27" s="175" t="str">
        <f t="shared" si="9"/>
        <v/>
      </c>
      <c r="W27" s="177" t="str">
        <f t="shared" si="10"/>
        <v/>
      </c>
      <c r="X27" s="178" t="str">
        <f t="shared" si="3"/>
        <v/>
      </c>
      <c r="Y27" s="182"/>
      <c r="Z27" s="60"/>
    </row>
    <row r="28" spans="2:26" ht="20.100000000000001" customHeight="1" x14ac:dyDescent="0.25">
      <c r="B28" s="71"/>
      <c r="C28" s="72">
        <v>20</v>
      </c>
      <c r="D28" s="51"/>
      <c r="E28" s="86"/>
      <c r="F28" s="84"/>
      <c r="G28" s="84"/>
      <c r="H28" s="73" t="str">
        <f>IFERROR(VLOOKUP(E28,Picklists!$D$3:$H$105,3,FALSE),"")</f>
        <v/>
      </c>
      <c r="I28" s="194"/>
      <c r="J28" s="52"/>
      <c r="K28" s="73" t="str">
        <f>IFERROR(VLOOKUP(E28,Picklists!$D$3:$I$107,4,FALSE),"")</f>
        <v/>
      </c>
      <c r="L28" s="73" t="str">
        <f>IFERROR(VLOOKUP(E28,Picklists!$D$3:$I$107,5,FALSE),"")</f>
        <v/>
      </c>
      <c r="M28" s="73" t="str">
        <f t="shared" si="4"/>
        <v/>
      </c>
      <c r="N28" s="73" t="str">
        <f>IFERROR(VLOOKUP(E28,Picklists!$D$3:$I$107,6,FALSE),"")</f>
        <v/>
      </c>
      <c r="O28" s="173" t="str">
        <f t="shared" si="0"/>
        <v/>
      </c>
      <c r="P28" s="73" t="str">
        <f t="shared" si="5"/>
        <v/>
      </c>
      <c r="Q28" s="174" t="str">
        <f t="shared" si="6"/>
        <v/>
      </c>
      <c r="R28" s="174" t="str">
        <f t="shared" si="7"/>
        <v/>
      </c>
      <c r="S28" s="175" t="str">
        <f t="shared" si="8"/>
        <v>complete</v>
      </c>
      <c r="T28" s="175"/>
      <c r="U28" s="175">
        <f t="shared" si="1"/>
        <v>0</v>
      </c>
      <c r="V28" s="175" t="str">
        <f t="shared" si="9"/>
        <v/>
      </c>
      <c r="W28" s="177" t="str">
        <f t="shared" si="10"/>
        <v/>
      </c>
      <c r="X28" s="178" t="str">
        <f t="shared" si="3"/>
        <v/>
      </c>
      <c r="Y28" s="182"/>
      <c r="Z28" s="60"/>
    </row>
    <row r="29" spans="2:26" ht="20.100000000000001" customHeight="1" x14ac:dyDescent="0.25">
      <c r="B29" s="71"/>
      <c r="C29" s="72">
        <v>21</v>
      </c>
      <c r="D29" s="51"/>
      <c r="E29" s="86"/>
      <c r="F29" s="84"/>
      <c r="G29" s="84"/>
      <c r="H29" s="73" t="str">
        <f>IFERROR(VLOOKUP(E29,Picklists!$D$3:$H$105,3,FALSE),"")</f>
        <v/>
      </c>
      <c r="I29" s="194"/>
      <c r="J29" s="52"/>
      <c r="K29" s="73" t="str">
        <f>IFERROR(VLOOKUP(E29,Picklists!$D$3:$I$107,4,FALSE),"")</f>
        <v/>
      </c>
      <c r="L29" s="73" t="str">
        <f>IFERROR(VLOOKUP(E29,Picklists!$D$3:$I$107,5,FALSE),"")</f>
        <v/>
      </c>
      <c r="M29" s="73" t="str">
        <f t="shared" si="4"/>
        <v/>
      </c>
      <c r="N29" s="73" t="str">
        <f>IFERROR(VLOOKUP(E29,Picklists!$D$3:$I$107,6,FALSE),"")</f>
        <v/>
      </c>
      <c r="O29" s="173" t="str">
        <f t="shared" si="0"/>
        <v/>
      </c>
      <c r="P29" s="73" t="str">
        <f t="shared" si="5"/>
        <v/>
      </c>
      <c r="Q29" s="174" t="str">
        <f t="shared" si="6"/>
        <v/>
      </c>
      <c r="R29" s="174" t="str">
        <f t="shared" si="7"/>
        <v/>
      </c>
      <c r="S29" s="175" t="str">
        <f t="shared" si="8"/>
        <v>complete</v>
      </c>
      <c r="T29" s="175"/>
      <c r="U29" s="175">
        <f t="shared" si="1"/>
        <v>0</v>
      </c>
      <c r="V29" s="175" t="str">
        <f t="shared" si="9"/>
        <v/>
      </c>
      <c r="W29" s="177" t="str">
        <f t="shared" si="10"/>
        <v/>
      </c>
      <c r="X29" s="178" t="str">
        <f t="shared" si="3"/>
        <v/>
      </c>
      <c r="Y29" s="55"/>
      <c r="Z29" s="60"/>
    </row>
    <row r="30" spans="2:26" ht="20.100000000000001" customHeight="1" x14ac:dyDescent="0.25">
      <c r="B30" s="71"/>
      <c r="C30" s="72">
        <v>22</v>
      </c>
      <c r="D30" s="51"/>
      <c r="E30" s="86"/>
      <c r="F30" s="84"/>
      <c r="G30" s="84"/>
      <c r="H30" s="73" t="str">
        <f>IFERROR(VLOOKUP(E30,Picklists!$D$3:$H$105,3,FALSE),"")</f>
        <v/>
      </c>
      <c r="I30" s="194"/>
      <c r="J30" s="52"/>
      <c r="K30" s="73" t="str">
        <f>IFERROR(VLOOKUP(E30,Picklists!$D$3:$I$107,4,FALSE),"")</f>
        <v/>
      </c>
      <c r="L30" s="73" t="str">
        <f>IFERROR(VLOOKUP(E30,Picklists!$D$3:$I$107,5,FALSE),"")</f>
        <v/>
      </c>
      <c r="M30" s="73" t="str">
        <f t="shared" si="4"/>
        <v/>
      </c>
      <c r="N30" s="73" t="str">
        <f>IFERROR(VLOOKUP(E30,Picklists!$D$3:$I$107,6,FALSE),"")</f>
        <v/>
      </c>
      <c r="O30" s="173" t="str">
        <f t="shared" si="0"/>
        <v/>
      </c>
      <c r="P30" s="73" t="str">
        <f t="shared" si="5"/>
        <v/>
      </c>
      <c r="Q30" s="174" t="str">
        <f t="shared" si="6"/>
        <v/>
      </c>
      <c r="R30" s="174" t="str">
        <f t="shared" si="7"/>
        <v/>
      </c>
      <c r="S30" s="175" t="str">
        <f t="shared" si="8"/>
        <v>complete</v>
      </c>
      <c r="T30" s="175"/>
      <c r="U30" s="175">
        <f t="shared" si="1"/>
        <v>0</v>
      </c>
      <c r="V30" s="175" t="str">
        <f t="shared" si="9"/>
        <v/>
      </c>
      <c r="W30" s="177" t="str">
        <f t="shared" si="10"/>
        <v/>
      </c>
      <c r="X30" s="178" t="str">
        <f t="shared" si="3"/>
        <v/>
      </c>
      <c r="Y30" s="55"/>
      <c r="Z30" s="60"/>
    </row>
    <row r="31" spans="2:26" ht="20.100000000000001" customHeight="1" x14ac:dyDescent="0.25">
      <c r="B31" s="71"/>
      <c r="C31" s="72">
        <v>23</v>
      </c>
      <c r="D31" s="51"/>
      <c r="E31" s="86"/>
      <c r="F31" s="84"/>
      <c r="G31" s="84"/>
      <c r="H31" s="73" t="str">
        <f>IFERROR(VLOOKUP(E31,Picklists!$D$3:$H$105,3,FALSE),"")</f>
        <v/>
      </c>
      <c r="I31" s="194"/>
      <c r="J31" s="52"/>
      <c r="K31" s="73" t="str">
        <f>IFERROR(VLOOKUP(E31,Picklists!$D$3:$I$107,4,FALSE),"")</f>
        <v/>
      </c>
      <c r="L31" s="73" t="str">
        <f>IFERROR(VLOOKUP(E31,Picklists!$D$3:$I$107,5,FALSE),"")</f>
        <v/>
      </c>
      <c r="M31" s="73" t="str">
        <f t="shared" si="4"/>
        <v/>
      </c>
      <c r="N31" s="73" t="str">
        <f>IFERROR(VLOOKUP(E31,Picklists!$D$3:$I$107,6,FALSE),"")</f>
        <v/>
      </c>
      <c r="O31" s="173" t="str">
        <f t="shared" si="0"/>
        <v/>
      </c>
      <c r="P31" s="73" t="str">
        <f t="shared" si="5"/>
        <v/>
      </c>
      <c r="Q31" s="174" t="str">
        <f t="shared" si="6"/>
        <v/>
      </c>
      <c r="R31" s="174" t="str">
        <f t="shared" si="7"/>
        <v/>
      </c>
      <c r="S31" s="175" t="str">
        <f t="shared" si="8"/>
        <v>complete</v>
      </c>
      <c r="T31" s="175"/>
      <c r="U31" s="175">
        <f t="shared" si="1"/>
        <v>0</v>
      </c>
      <c r="V31" s="175" t="str">
        <f t="shared" si="9"/>
        <v/>
      </c>
      <c r="W31" s="177" t="str">
        <f t="shared" si="10"/>
        <v/>
      </c>
      <c r="X31" s="178" t="str">
        <f t="shared" si="3"/>
        <v/>
      </c>
      <c r="Y31" s="55"/>
      <c r="Z31" s="60"/>
    </row>
    <row r="32" spans="2:26" ht="20.100000000000001" customHeight="1" x14ac:dyDescent="0.25">
      <c r="B32" s="71"/>
      <c r="C32" s="72">
        <v>24</v>
      </c>
      <c r="D32" s="51"/>
      <c r="E32" s="86"/>
      <c r="F32" s="84"/>
      <c r="G32" s="84"/>
      <c r="H32" s="73" t="str">
        <f>IFERROR(VLOOKUP(E32,Picklists!$D$3:$H$105,3,FALSE),"")</f>
        <v/>
      </c>
      <c r="I32" s="194"/>
      <c r="J32" s="52"/>
      <c r="K32" s="73" t="str">
        <f>IFERROR(VLOOKUP(E32,Picklists!$D$3:$I$107,4,FALSE),"")</f>
        <v/>
      </c>
      <c r="L32" s="73" t="str">
        <f>IFERROR(VLOOKUP(E32,Picklists!$D$3:$I$107,5,FALSE),"")</f>
        <v/>
      </c>
      <c r="M32" s="73" t="str">
        <f t="shared" si="4"/>
        <v/>
      </c>
      <c r="N32" s="73" t="str">
        <f>IFERROR(VLOOKUP(E32,Picklists!$D$3:$I$107,6,FALSE),"")</f>
        <v/>
      </c>
      <c r="O32" s="173" t="str">
        <f t="shared" si="0"/>
        <v/>
      </c>
      <c r="P32" s="73" t="str">
        <f t="shared" si="5"/>
        <v/>
      </c>
      <c r="Q32" s="174" t="str">
        <f t="shared" si="6"/>
        <v/>
      </c>
      <c r="R32" s="174" t="str">
        <f t="shared" si="7"/>
        <v/>
      </c>
      <c r="S32" s="175" t="str">
        <f t="shared" si="8"/>
        <v>complete</v>
      </c>
      <c r="T32" s="175"/>
      <c r="U32" s="175">
        <f t="shared" si="1"/>
        <v>0</v>
      </c>
      <c r="V32" s="175" t="str">
        <f t="shared" si="9"/>
        <v/>
      </c>
      <c r="W32" s="177" t="str">
        <f t="shared" si="10"/>
        <v/>
      </c>
      <c r="X32" s="178" t="str">
        <f t="shared" si="3"/>
        <v/>
      </c>
      <c r="Y32" s="55"/>
      <c r="Z32" s="60"/>
    </row>
    <row r="33" spans="2:26" ht="20.100000000000001" customHeight="1" thickBot="1" x14ac:dyDescent="0.3">
      <c r="B33" s="183"/>
      <c r="C33" s="184">
        <v>25</v>
      </c>
      <c r="D33" s="191"/>
      <c r="E33" s="192"/>
      <c r="F33" s="193"/>
      <c r="G33" s="193"/>
      <c r="H33" s="185" t="str">
        <f>IFERROR(VLOOKUP(E33,Picklists!$D$3:$H$105,3,FALSE),"")</f>
        <v/>
      </c>
      <c r="I33" s="195"/>
      <c r="J33" s="196"/>
      <c r="K33" s="185" t="str">
        <f>IFERROR(VLOOKUP(E33,Picklists!$D$3:$I$107,4,FALSE),"")</f>
        <v/>
      </c>
      <c r="L33" s="185" t="str">
        <f>IFERROR(VLOOKUP(E33,Picklists!$D$3:$I$107,5,FALSE),"")</f>
        <v/>
      </c>
      <c r="M33" s="185" t="str">
        <f t="shared" si="4"/>
        <v/>
      </c>
      <c r="N33" s="185" t="str">
        <f>IFERROR(VLOOKUP(E33,Picklists!$D$3:$I$107,6,FALSE),"")</f>
        <v/>
      </c>
      <c r="O33" s="186" t="str">
        <f t="shared" si="0"/>
        <v/>
      </c>
      <c r="P33" s="185" t="str">
        <f t="shared" si="5"/>
        <v/>
      </c>
      <c r="Q33" s="174" t="str">
        <f>IF(AND(D33="",E33&gt;0),"incomplete","")</f>
        <v/>
      </c>
      <c r="R33" s="174" t="str">
        <f t="shared" si="7"/>
        <v/>
      </c>
      <c r="S33" s="175" t="str">
        <f t="shared" si="8"/>
        <v>complete</v>
      </c>
      <c r="T33" s="175"/>
      <c r="U33" s="175">
        <f t="shared" si="1"/>
        <v>0</v>
      </c>
      <c r="V33" s="175" t="str">
        <f t="shared" si="9"/>
        <v/>
      </c>
      <c r="W33" s="177" t="str">
        <f t="shared" si="10"/>
        <v/>
      </c>
      <c r="X33" s="178" t="str">
        <f t="shared" si="3"/>
        <v/>
      </c>
      <c r="Y33" s="55"/>
      <c r="Z33" s="60"/>
    </row>
    <row r="34" spans="2:26" x14ac:dyDescent="0.25">
      <c r="B34" s="63"/>
      <c r="C34" s="55"/>
      <c r="D34" s="55"/>
      <c r="E34" s="55"/>
      <c r="F34" s="55"/>
      <c r="G34" s="55"/>
      <c r="H34" s="76"/>
      <c r="I34" s="187"/>
      <c r="J34" s="55"/>
      <c r="K34" s="55"/>
      <c r="L34" s="55"/>
      <c r="M34" s="55"/>
      <c r="N34" s="55"/>
      <c r="O34" s="55"/>
      <c r="P34" s="55"/>
      <c r="Q34" s="55"/>
      <c r="R34" s="55"/>
      <c r="S34" s="55"/>
      <c r="T34" s="55"/>
      <c r="U34" s="55"/>
      <c r="V34" s="55"/>
      <c r="W34" s="55"/>
      <c r="X34" s="55"/>
      <c r="Y34" s="55"/>
      <c r="Z34" s="60"/>
    </row>
    <row r="35" spans="2:26" x14ac:dyDescent="0.25">
      <c r="B35" s="63"/>
      <c r="C35" s="187"/>
      <c r="D35" s="55"/>
      <c r="E35" s="55"/>
      <c r="F35" s="55"/>
      <c r="G35" s="55"/>
      <c r="H35" s="56"/>
      <c r="I35" s="56"/>
      <c r="J35" s="55"/>
      <c r="K35" s="55"/>
      <c r="L35" s="55"/>
      <c r="M35" s="55"/>
      <c r="N35" s="55"/>
      <c r="O35" s="55"/>
      <c r="P35" s="55"/>
      <c r="Q35" s="55"/>
      <c r="R35" s="55"/>
      <c r="S35" s="55"/>
      <c r="T35" s="55"/>
      <c r="U35" s="55"/>
      <c r="V35" s="55"/>
      <c r="W35" s="55"/>
      <c r="X35" s="55"/>
      <c r="Y35" s="55"/>
      <c r="Z35" s="60"/>
    </row>
    <row r="36" spans="2:26" x14ac:dyDescent="0.25">
      <c r="B36" s="63"/>
      <c r="C36" s="62"/>
      <c r="D36" s="62"/>
      <c r="E36" s="62"/>
      <c r="F36" s="62"/>
      <c r="G36" s="62"/>
      <c r="H36" s="187"/>
      <c r="I36" s="187"/>
      <c r="J36" s="55"/>
      <c r="K36" s="55"/>
      <c r="L36" s="55"/>
      <c r="M36" s="55"/>
      <c r="N36" s="55"/>
      <c r="O36" s="55"/>
      <c r="P36" s="55"/>
      <c r="Q36" s="55"/>
      <c r="R36" s="55"/>
      <c r="S36" s="55"/>
      <c r="T36" s="55"/>
      <c r="U36" s="55"/>
      <c r="V36" s="55"/>
      <c r="W36" s="55"/>
      <c r="X36" s="55"/>
      <c r="Y36" s="55"/>
      <c r="Z36" s="60"/>
    </row>
    <row r="37" spans="2:26" x14ac:dyDescent="0.25">
      <c r="B37" s="63"/>
      <c r="C37" s="484"/>
      <c r="D37" s="484"/>
      <c r="E37" s="484"/>
      <c r="F37" s="77"/>
      <c r="G37" s="77"/>
      <c r="H37" s="76"/>
      <c r="I37" s="76"/>
      <c r="J37" s="55"/>
      <c r="K37" s="55"/>
      <c r="L37" s="55"/>
      <c r="M37" s="55"/>
      <c r="N37" s="55"/>
      <c r="O37" s="55"/>
      <c r="P37" s="55"/>
      <c r="Q37" s="55"/>
      <c r="R37" s="55"/>
      <c r="S37" s="55"/>
      <c r="T37" s="55"/>
      <c r="U37" s="55"/>
      <c r="V37" s="55"/>
      <c r="W37" s="55"/>
      <c r="X37" s="55"/>
      <c r="Y37" s="55"/>
      <c r="Z37" s="60"/>
    </row>
    <row r="38" spans="2:26" x14ac:dyDescent="0.25">
      <c r="B38" s="63"/>
      <c r="C38" s="489"/>
      <c r="D38" s="489"/>
      <c r="E38" s="489"/>
      <c r="F38" s="188"/>
      <c r="G38" s="188"/>
      <c r="H38" s="187"/>
      <c r="I38" s="187"/>
      <c r="J38" s="55"/>
      <c r="K38" s="55"/>
      <c r="L38" s="55"/>
      <c r="M38" s="55"/>
      <c r="N38" s="55"/>
      <c r="O38" s="55"/>
      <c r="P38" s="55"/>
      <c r="Q38" s="55"/>
      <c r="R38" s="55"/>
      <c r="S38" s="55"/>
      <c r="T38" s="55"/>
      <c r="U38" s="55"/>
      <c r="V38" s="55"/>
      <c r="W38" s="55"/>
      <c r="X38" s="55"/>
      <c r="Y38" s="55"/>
      <c r="Z38" s="60"/>
    </row>
    <row r="39" spans="2:26" x14ac:dyDescent="0.25">
      <c r="B39" s="63"/>
      <c r="C39" s="187"/>
      <c r="D39" s="189"/>
      <c r="E39" s="189"/>
      <c r="F39" s="189"/>
      <c r="G39" s="189"/>
      <c r="H39" s="56"/>
      <c r="I39" s="56"/>
      <c r="J39" s="55"/>
      <c r="K39" s="55"/>
      <c r="L39" s="55"/>
      <c r="M39" s="55"/>
      <c r="N39" s="55"/>
      <c r="O39" s="55"/>
      <c r="P39" s="55"/>
      <c r="Q39" s="55"/>
      <c r="R39" s="55"/>
      <c r="S39" s="55"/>
      <c r="T39" s="55"/>
      <c r="U39" s="55"/>
      <c r="V39" s="55"/>
      <c r="W39" s="55"/>
      <c r="X39" s="55"/>
      <c r="Y39" s="55"/>
      <c r="Z39" s="60"/>
    </row>
    <row r="40" spans="2:26" ht="15.75" thickBot="1" x14ac:dyDescent="0.3">
      <c r="B40" s="78"/>
      <c r="C40" s="79"/>
      <c r="D40" s="79"/>
      <c r="E40" s="79"/>
      <c r="F40" s="79"/>
      <c r="G40" s="79"/>
      <c r="H40" s="80"/>
      <c r="I40" s="80"/>
      <c r="J40" s="79"/>
      <c r="K40" s="79"/>
      <c r="L40" s="79"/>
      <c r="M40" s="79"/>
      <c r="N40" s="79"/>
      <c r="O40" s="79"/>
      <c r="P40" s="79"/>
      <c r="Q40" s="79"/>
      <c r="R40" s="79"/>
      <c r="S40" s="79"/>
      <c r="T40" s="79"/>
      <c r="U40" s="79"/>
      <c r="V40" s="79"/>
      <c r="W40" s="79"/>
      <c r="X40" s="79"/>
      <c r="Y40" s="79"/>
      <c r="Z40" s="81"/>
    </row>
  </sheetData>
  <sheetProtection algorithmName="SHA-512" hashValue="SCj7D50Wl9WVpPHD7+kHT1trakf7D/RCb65VtRGmnFqI4xkRHt8fKF5njMuLd7KsJPk67y5J6FFMiuDcLOvijw==" saltValue="PZLzj7CFPdIg2TMg4sFUrg==" spinCount="100000" sheet="1" objects="1" scenarios="1"/>
  <mergeCells count="9">
    <mergeCell ref="J4:J7"/>
    <mergeCell ref="C37:E37"/>
    <mergeCell ref="B3:O3"/>
    <mergeCell ref="N4:O7"/>
    <mergeCell ref="C38:E38"/>
    <mergeCell ref="G4:G7"/>
    <mergeCell ref="I4:I7"/>
    <mergeCell ref="E4:E7"/>
    <mergeCell ref="F4:F7"/>
  </mergeCells>
  <conditionalFormatting sqref="U9:V9 T10:V33">
    <cfRule type="cellIs" dxfId="34" priority="3" operator="equal">
      <formula>"incomplete"</formula>
    </cfRule>
    <cfRule type="cellIs" dxfId="33" priority="4" operator="equal">
      <formula>"complete"</formula>
    </cfRule>
  </conditionalFormatting>
  <conditionalFormatting sqref="S9:T9 S10:S33">
    <cfRule type="cellIs" dxfId="32" priority="1" operator="equal">
      <formula>"incomplete"</formula>
    </cfRule>
    <cfRule type="cellIs" dxfId="31" priority="2" operator="equal">
      <formula>"complete"</formula>
    </cfRule>
  </conditionalFormatting>
  <dataValidations count="2">
    <dataValidation allowBlank="1" errorTitle="Select From List" prompt="Select from List" sqref="E39:G39" xr:uid="{AFDE914C-A585-40A8-8018-9B13C77F34E9}"/>
    <dataValidation allowBlank="1" sqref="H39:J40" xr:uid="{5B9E7F4F-00CC-4732-9888-EE4042E3D2DC}"/>
  </dataValidations>
  <pageMargins left="0.7" right="0.7" top="0.75" bottom="0.75" header="0.3" footer="0.3"/>
  <pageSetup paperSize="256" orientation="portrait" horizontalDpi="203" verticalDpi="203"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C1AF21C-AB3E-4F26-9DA4-BC1598F2108E}">
          <x14:formula1>
            <xm:f>Picklists!$AF$2:$AF$3</xm:f>
          </x14:formula1>
          <xm:sqref>F9:G33</xm:sqref>
        </x14:dataValidation>
        <x14:dataValidation type="list" allowBlank="1" showInputMessage="1" showErrorMessage="1" xr:uid="{656E2D0B-68FF-4149-8FF7-35E7B144558D}">
          <x14:formula1>
            <xm:f>Picklists!$D$3:$D$105</xm:f>
          </x14:formula1>
          <xm:sqref>E9:E33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1FF92-C50B-4D6C-A22C-A53DF9F4C373}">
  <sheetPr>
    <tabColor theme="9" tint="0.59999389629810485"/>
  </sheetPr>
  <dimension ref="B1:AA34"/>
  <sheetViews>
    <sheetView zoomScaleNormal="100" workbookViewId="0">
      <selection activeCell="F1" sqref="F1"/>
    </sheetView>
  </sheetViews>
  <sheetFormatPr defaultRowHeight="15" x14ac:dyDescent="0.25"/>
  <cols>
    <col min="2" max="2" width="11.5703125" hidden="1" customWidth="1"/>
    <col min="3" max="4" width="11" hidden="1" customWidth="1"/>
    <col min="5" max="5" width="11" customWidth="1"/>
    <col min="7" max="7" width="40.85546875" customWidth="1"/>
    <col min="8" max="8" width="20.5703125" customWidth="1"/>
    <col min="9" max="9" width="40.42578125" customWidth="1"/>
    <col min="10" max="10" width="18.28515625" customWidth="1"/>
    <col min="11" max="11" width="38" hidden="1" customWidth="1"/>
    <col min="14" max="27" width="0" hidden="1" customWidth="1"/>
  </cols>
  <sheetData>
    <row r="1" spans="2:27" ht="15.75" thickBot="1" x14ac:dyDescent="0.3"/>
    <row r="2" spans="2:27" ht="15.75" thickBot="1" x14ac:dyDescent="0.3">
      <c r="B2" s="38"/>
      <c r="E2" s="342" t="s">
        <v>446</v>
      </c>
      <c r="F2" s="343" t="str">
        <f>' Variation details'!D2</f>
        <v>NRW SRoC v2 2024-25</v>
      </c>
      <c r="G2" s="343"/>
      <c r="H2" s="344"/>
      <c r="I2" s="163"/>
      <c r="J2" s="163"/>
      <c r="K2" s="163"/>
      <c r="L2" s="163"/>
    </row>
    <row r="3" spans="2:27" ht="16.5" thickBot="1" x14ac:dyDescent="0.3">
      <c r="B3" s="39"/>
      <c r="C3" s="32"/>
      <c r="D3" s="32"/>
      <c r="E3" s="485" t="s">
        <v>447</v>
      </c>
      <c r="F3" s="486"/>
      <c r="G3" s="486"/>
      <c r="H3" s="486"/>
      <c r="I3" s="486"/>
      <c r="J3" s="486"/>
      <c r="K3" s="486"/>
      <c r="L3" s="487"/>
    </row>
    <row r="4" spans="2:27" x14ac:dyDescent="0.25">
      <c r="B4" s="31"/>
      <c r="C4" s="44"/>
      <c r="D4" s="44"/>
      <c r="E4" s="197"/>
      <c r="F4" s="198"/>
      <c r="G4" s="59"/>
      <c r="H4" s="494"/>
      <c r="I4" s="494"/>
      <c r="J4" s="199"/>
      <c r="K4" s="58"/>
      <c r="L4" s="88"/>
    </row>
    <row r="5" spans="2:27" x14ac:dyDescent="0.25">
      <c r="B5" s="31"/>
      <c r="C5" s="45"/>
      <c r="D5" s="45"/>
      <c r="E5" s="200"/>
      <c r="F5" s="495" t="s">
        <v>331</v>
      </c>
      <c r="G5" s="495"/>
      <c r="H5" s="496">
        <f>Introduction!E10</f>
        <v>0</v>
      </c>
      <c r="I5" s="496"/>
      <c r="J5" s="201"/>
      <c r="K5" s="146"/>
      <c r="L5" s="60"/>
    </row>
    <row r="6" spans="2:27" x14ac:dyDescent="0.25">
      <c r="B6" s="31"/>
      <c r="C6" s="45"/>
      <c r="D6" s="45"/>
      <c r="E6" s="200"/>
      <c r="F6" s="495" t="s">
        <v>480</v>
      </c>
      <c r="G6" s="495"/>
      <c r="H6" s="496">
        <f>Introduction!L9</f>
        <v>0</v>
      </c>
      <c r="I6" s="496"/>
      <c r="J6" s="201"/>
      <c r="K6" s="146"/>
      <c r="L6" s="60"/>
    </row>
    <row r="7" spans="2:27" x14ac:dyDescent="0.25">
      <c r="B7" s="31"/>
      <c r="C7" s="45"/>
      <c r="D7" s="45"/>
      <c r="E7" s="200"/>
      <c r="F7" s="76"/>
      <c r="G7" s="76"/>
      <c r="H7" s="201"/>
      <c r="I7" s="62"/>
      <c r="J7" s="62"/>
      <c r="K7" s="146"/>
      <c r="L7" s="60"/>
    </row>
    <row r="8" spans="2:27" ht="15.75" thickBot="1" x14ac:dyDescent="0.3">
      <c r="B8" s="31"/>
      <c r="C8" s="45"/>
      <c r="D8" s="45"/>
      <c r="E8" s="200"/>
      <c r="F8" s="76"/>
      <c r="G8" s="76"/>
      <c r="H8" s="201"/>
      <c r="I8" s="201"/>
      <c r="J8" s="201"/>
      <c r="K8" s="201"/>
      <c r="L8" s="60"/>
    </row>
    <row r="9" spans="2:27" ht="55.5" customHeight="1" thickBot="1" x14ac:dyDescent="0.3">
      <c r="B9" s="32"/>
      <c r="C9" s="45"/>
      <c r="D9" s="45"/>
      <c r="E9" s="200"/>
      <c r="F9" s="497" t="s">
        <v>448</v>
      </c>
      <c r="G9" s="498"/>
      <c r="H9" s="498"/>
      <c r="I9" s="498"/>
      <c r="J9" s="498"/>
      <c r="K9" s="499"/>
      <c r="L9" s="60"/>
      <c r="S9" s="492" t="s">
        <v>405</v>
      </c>
      <c r="T9" s="492"/>
      <c r="U9" s="492"/>
      <c r="V9" s="492"/>
      <c r="X9" s="492" t="s">
        <v>406</v>
      </c>
      <c r="Y9" s="492"/>
      <c r="Z9" s="492"/>
      <c r="AA9" s="492"/>
    </row>
    <row r="10" spans="2:27" ht="80.25" customHeight="1" x14ac:dyDescent="0.25">
      <c r="B10" s="40" t="s">
        <v>246</v>
      </c>
      <c r="C10" s="40" t="s">
        <v>247</v>
      </c>
      <c r="D10" s="40" t="s">
        <v>355</v>
      </c>
      <c r="E10" s="202"/>
      <c r="F10" s="203"/>
      <c r="G10" s="204" t="s">
        <v>24</v>
      </c>
      <c r="H10" s="204" t="s">
        <v>415</v>
      </c>
      <c r="I10" s="204" t="s">
        <v>337</v>
      </c>
      <c r="J10" s="204" t="s">
        <v>354</v>
      </c>
      <c r="K10" s="205" t="s">
        <v>332</v>
      </c>
      <c r="L10" s="60"/>
      <c r="N10" s="23" t="s">
        <v>401</v>
      </c>
      <c r="O10" s="23" t="s">
        <v>402</v>
      </c>
      <c r="P10" s="23" t="s">
        <v>403</v>
      </c>
      <c r="Q10" s="23" t="s">
        <v>404</v>
      </c>
      <c r="S10" s="23" t="s">
        <v>401</v>
      </c>
      <c r="T10" s="23" t="s">
        <v>402</v>
      </c>
      <c r="U10" s="23" t="s">
        <v>403</v>
      </c>
      <c r="V10" s="23" t="s">
        <v>404</v>
      </c>
      <c r="X10" s="23" t="s">
        <v>401</v>
      </c>
      <c r="Y10" s="23" t="s">
        <v>402</v>
      </c>
      <c r="Z10" s="23" t="s">
        <v>403</v>
      </c>
      <c r="AA10" s="23" t="s">
        <v>404</v>
      </c>
    </row>
    <row r="11" spans="2:27" ht="15" customHeight="1" x14ac:dyDescent="0.25">
      <c r="B11" s="40"/>
      <c r="C11" s="40"/>
      <c r="D11" s="40"/>
      <c r="E11" s="202"/>
      <c r="F11" s="203"/>
      <c r="G11" s="359" t="str">
        <f>IF(OR(B12="incomplete",B13="incomplete",B14="incomplete",B15="incomplete",B16="incomplete",B17="incomplete",B18="incomplete",B19="incomplete",B20="incomplete",B21="incomplete",B22="incomplete",B23="incomplete",B24="incomplete",B25="incomplete",B26="incomplete",B27="incomplete",B28="incomplete",B29="incomplete",B30="incomplete",B31="incomplete"),"incomplete","")</f>
        <v/>
      </c>
      <c r="H11" s="358"/>
      <c r="I11" s="360" t="str">
        <f>IF(OR(C12="incomplete",C13="incomplete",C14="incomplete",C15="incomplete",C16="incomplete",C17="incomplete",C18="incomplete",C19="incomplete",C20="incomplete",C21="incomplete",C22="incomplete",C23="incomplete",C24="incomplete",C25="incomplete",C26="incomplete",C27="incomplete",C28="incomplete",C29="incomplete",C30="incomplete",C31="incomplete"),"incomplete","")</f>
        <v/>
      </c>
      <c r="J11" s="360" t="str">
        <f>IF(OR(D12="incomplete",D13="incomplete",D14="incomplete",D15="incomplete",D16="incomplete",D17="incomplete",D18="incomplete",D19="incomplete",D20="incomplete",D21="incomplete",D22="incomplete",D23="incomplete",D24="incomplete",D25="incomplete",D26="incomplete",D27="incomplete",D28="incomplete",D29="incomplete",D30="incomplete",D31="incomplete"),"incomplete","complete")</f>
        <v>complete</v>
      </c>
      <c r="K11" s="70"/>
      <c r="L11" s="60"/>
    </row>
    <row r="12" spans="2:27" ht="35.1" customHeight="1" x14ac:dyDescent="0.25">
      <c r="B12" s="41" t="str">
        <f>IF(AND(G12="",H12&gt;0),"incomplete","")</f>
        <v/>
      </c>
      <c r="C12" s="41" t="str">
        <f>IF(AND(I12="",H12&gt;0),"incomplete","")</f>
        <v/>
      </c>
      <c r="D12" s="41" t="str">
        <f>IF(AND(J12="",H12&gt;0),"incomplete","")</f>
        <v/>
      </c>
      <c r="E12" s="206"/>
      <c r="F12" s="207">
        <v>1</v>
      </c>
      <c r="G12" s="53"/>
      <c r="H12" s="211"/>
      <c r="I12" s="212"/>
      <c r="J12" s="394"/>
      <c r="K12" s="208" t="str">
        <f>IF(OR(H12="MCP",H12="SG",H12="PartB_MCP_&amp;/or_SG",H12="MCP_and_SG"),"see - https://www.gov.uk/guidance/medium-combustion-plant-and-specified-generators-environmental-permits","")</f>
        <v/>
      </c>
      <c r="L12" s="37"/>
      <c r="N12">
        <f>IF(OR(H12="PartA2",H12="Part_B "),1,0)</f>
        <v>0</v>
      </c>
      <c r="O12">
        <f>COUNTIF(I12,"*complex*")</f>
        <v>0</v>
      </c>
      <c r="P12">
        <f>COUNTIF(H12,"*PartB_MCP*")</f>
        <v>0</v>
      </c>
      <c r="Q12">
        <f>IF(H12="DAA_waste_activity",1,0)</f>
        <v>0</v>
      </c>
      <c r="S12">
        <f>IF(AND(N12=1,J12="new"),1,0)</f>
        <v>0</v>
      </c>
      <c r="T12">
        <f>IF(AND(O12=1,J12="new"),1,0)</f>
        <v>0</v>
      </c>
      <c r="U12">
        <f>IF(AND(P12=1,J12="new"),1,0)</f>
        <v>0</v>
      </c>
      <c r="V12">
        <f>IF(AND(Q12=1,J12="new"),1,0)</f>
        <v>0</v>
      </c>
      <c r="X12">
        <f>IF(AND(N12=1,J12="changed"),1,0)</f>
        <v>0</v>
      </c>
      <c r="Y12">
        <f>IF(AND(O12=1,J12="changed"),1,0)</f>
        <v>0</v>
      </c>
      <c r="Z12">
        <f>IF(AND(P12=1,J12="changed"),1,0)</f>
        <v>0</v>
      </c>
      <c r="AA12">
        <f>IF(AND(Q12=1,J12="changed"),1,0)</f>
        <v>0</v>
      </c>
    </row>
    <row r="13" spans="2:27" ht="35.1" customHeight="1" x14ac:dyDescent="0.25">
      <c r="B13" s="41" t="str">
        <f t="shared" ref="B13:B31" si="0">IF(AND(G13="",H13&gt;0),"incomplete","")</f>
        <v/>
      </c>
      <c r="C13" s="41" t="str">
        <f t="shared" ref="C13:C31" si="1">IF(AND(I13="",H13&gt;0),"incomplete","")</f>
        <v/>
      </c>
      <c r="D13" s="41" t="str">
        <f t="shared" ref="D13:D31" si="2">IF(AND(J13="",H13&gt;0),"incomplete","")</f>
        <v/>
      </c>
      <c r="E13" s="206"/>
      <c r="F13" s="207">
        <v>2</v>
      </c>
      <c r="G13" s="53"/>
      <c r="H13" s="211"/>
      <c r="I13" s="212"/>
      <c r="J13" s="394"/>
      <c r="K13" s="208" t="str">
        <f t="shared" ref="K13:K31" si="3">IF(OR(H13="MCP",H13="SG",H13="PartB_MCP_&amp;/or_SG",H13="MCP_and_SG"),"see - https://www.gov.uk/guidance/medium-combustion-plant-and-specified-generators-environmental-permits","")</f>
        <v/>
      </c>
      <c r="L13" s="37"/>
      <c r="N13">
        <f t="shared" ref="N13:N31" si="4">IF(OR(H13="PartA2",H13="Part_B "),1,0)</f>
        <v>0</v>
      </c>
      <c r="O13">
        <f t="shared" ref="O13:O31" si="5">COUNTIF(I13,"*complex*")</f>
        <v>0</v>
      </c>
      <c r="P13">
        <f t="shared" ref="P13:P31" si="6">COUNTIF(H13,"*PartB_MCP*")</f>
        <v>0</v>
      </c>
      <c r="Q13">
        <f t="shared" ref="Q13:Q31" si="7">IF(H13="DAA_waste_activity",1,0)</f>
        <v>0</v>
      </c>
      <c r="S13">
        <f t="shared" ref="S13:S31" si="8">IF(AND(N13=1,J13="new"),1,0)</f>
        <v>0</v>
      </c>
      <c r="T13">
        <f t="shared" ref="T13:T31" si="9">IF(AND(O13=1,J13="new"),1,0)</f>
        <v>0</v>
      </c>
      <c r="U13">
        <f t="shared" ref="U13:U31" si="10">IF(AND(P13=1,J13="new"),1,0)</f>
        <v>0</v>
      </c>
      <c r="V13">
        <f t="shared" ref="V13:V31" si="11">IF(AND(Q13=1,J13="new"),1,0)</f>
        <v>0</v>
      </c>
      <c r="X13">
        <f t="shared" ref="X13:X31" si="12">IF(AND(N13=1,J13="changed"),1,0)</f>
        <v>0</v>
      </c>
      <c r="Y13">
        <f t="shared" ref="Y13:Y31" si="13">IF(AND(O13=1,J13="changed"),1,0)</f>
        <v>0</v>
      </c>
      <c r="Z13">
        <f t="shared" ref="Z13:Z31" si="14">IF(AND(P13=1,J13="changed"),1,0)</f>
        <v>0</v>
      </c>
      <c r="AA13">
        <f t="shared" ref="AA13:AA31" si="15">IF(AND(Q13=1,J13="changed"),1,0)</f>
        <v>0</v>
      </c>
    </row>
    <row r="14" spans="2:27" ht="35.1" customHeight="1" x14ac:dyDescent="0.25">
      <c r="B14" s="41" t="str">
        <f t="shared" si="0"/>
        <v/>
      </c>
      <c r="C14" s="41" t="str">
        <f t="shared" si="1"/>
        <v/>
      </c>
      <c r="D14" s="41" t="str">
        <f t="shared" si="2"/>
        <v/>
      </c>
      <c r="E14" s="206"/>
      <c r="F14" s="207">
        <v>3</v>
      </c>
      <c r="G14" s="53"/>
      <c r="H14" s="211"/>
      <c r="I14" s="212"/>
      <c r="J14" s="394"/>
      <c r="K14" s="208" t="str">
        <f t="shared" si="3"/>
        <v/>
      </c>
      <c r="L14" s="37"/>
      <c r="N14">
        <f t="shared" si="4"/>
        <v>0</v>
      </c>
      <c r="O14">
        <f t="shared" si="5"/>
        <v>0</v>
      </c>
      <c r="P14">
        <f t="shared" si="6"/>
        <v>0</v>
      </c>
      <c r="Q14">
        <f t="shared" si="7"/>
        <v>0</v>
      </c>
      <c r="S14">
        <f t="shared" si="8"/>
        <v>0</v>
      </c>
      <c r="T14">
        <f t="shared" si="9"/>
        <v>0</v>
      </c>
      <c r="U14">
        <f t="shared" si="10"/>
        <v>0</v>
      </c>
      <c r="V14">
        <f t="shared" si="11"/>
        <v>0</v>
      </c>
      <c r="X14">
        <f t="shared" si="12"/>
        <v>0</v>
      </c>
      <c r="Y14">
        <f t="shared" si="13"/>
        <v>0</v>
      </c>
      <c r="Z14">
        <f t="shared" si="14"/>
        <v>0</v>
      </c>
      <c r="AA14">
        <f t="shared" si="15"/>
        <v>0</v>
      </c>
    </row>
    <row r="15" spans="2:27" ht="35.1" customHeight="1" x14ac:dyDescent="0.25">
      <c r="B15" s="41" t="str">
        <f t="shared" si="0"/>
        <v/>
      </c>
      <c r="C15" s="41" t="str">
        <f t="shared" si="1"/>
        <v/>
      </c>
      <c r="D15" s="41" t="str">
        <f t="shared" si="2"/>
        <v/>
      </c>
      <c r="E15" s="206"/>
      <c r="F15" s="207">
        <v>4</v>
      </c>
      <c r="G15" s="53"/>
      <c r="H15" s="211"/>
      <c r="I15" s="212"/>
      <c r="J15" s="394"/>
      <c r="K15" s="208" t="str">
        <f t="shared" si="3"/>
        <v/>
      </c>
      <c r="L15" s="37"/>
      <c r="N15">
        <f t="shared" si="4"/>
        <v>0</v>
      </c>
      <c r="O15">
        <f t="shared" si="5"/>
        <v>0</v>
      </c>
      <c r="P15">
        <f t="shared" si="6"/>
        <v>0</v>
      </c>
      <c r="Q15">
        <f t="shared" si="7"/>
        <v>0</v>
      </c>
      <c r="S15">
        <f t="shared" si="8"/>
        <v>0</v>
      </c>
      <c r="T15">
        <f t="shared" si="9"/>
        <v>0</v>
      </c>
      <c r="U15">
        <f t="shared" si="10"/>
        <v>0</v>
      </c>
      <c r="V15">
        <f t="shared" si="11"/>
        <v>0</v>
      </c>
      <c r="X15">
        <f t="shared" si="12"/>
        <v>0</v>
      </c>
      <c r="Y15">
        <f t="shared" si="13"/>
        <v>0</v>
      </c>
      <c r="Z15">
        <f t="shared" si="14"/>
        <v>0</v>
      </c>
      <c r="AA15">
        <f t="shared" si="15"/>
        <v>0</v>
      </c>
    </row>
    <row r="16" spans="2:27" ht="35.1" customHeight="1" x14ac:dyDescent="0.25">
      <c r="B16" s="41" t="str">
        <f t="shared" si="0"/>
        <v/>
      </c>
      <c r="C16" s="41" t="str">
        <f t="shared" si="1"/>
        <v/>
      </c>
      <c r="D16" s="41" t="str">
        <f t="shared" si="2"/>
        <v/>
      </c>
      <c r="E16" s="206"/>
      <c r="F16" s="207">
        <v>5</v>
      </c>
      <c r="G16" s="53"/>
      <c r="H16" s="211"/>
      <c r="I16" s="212"/>
      <c r="J16" s="394"/>
      <c r="K16" s="208" t="str">
        <f t="shared" si="3"/>
        <v/>
      </c>
      <c r="L16" s="37"/>
      <c r="N16">
        <f t="shared" si="4"/>
        <v>0</v>
      </c>
      <c r="O16">
        <f t="shared" si="5"/>
        <v>0</v>
      </c>
      <c r="P16">
        <f t="shared" si="6"/>
        <v>0</v>
      </c>
      <c r="Q16">
        <f t="shared" si="7"/>
        <v>0</v>
      </c>
      <c r="S16">
        <f t="shared" si="8"/>
        <v>0</v>
      </c>
      <c r="T16">
        <f t="shared" si="9"/>
        <v>0</v>
      </c>
      <c r="U16">
        <f t="shared" si="10"/>
        <v>0</v>
      </c>
      <c r="V16">
        <f t="shared" si="11"/>
        <v>0</v>
      </c>
      <c r="X16">
        <f t="shared" si="12"/>
        <v>0</v>
      </c>
      <c r="Y16">
        <f t="shared" si="13"/>
        <v>0</v>
      </c>
      <c r="Z16">
        <f t="shared" si="14"/>
        <v>0</v>
      </c>
      <c r="AA16">
        <f t="shared" si="15"/>
        <v>0</v>
      </c>
    </row>
    <row r="17" spans="2:27" ht="35.1" customHeight="1" x14ac:dyDescent="0.25">
      <c r="B17" s="41" t="str">
        <f t="shared" si="0"/>
        <v/>
      </c>
      <c r="C17" s="41" t="str">
        <f t="shared" si="1"/>
        <v/>
      </c>
      <c r="D17" s="41" t="str">
        <f t="shared" si="2"/>
        <v/>
      </c>
      <c r="E17" s="206"/>
      <c r="F17" s="207">
        <v>6</v>
      </c>
      <c r="G17" s="53"/>
      <c r="H17" s="211"/>
      <c r="I17" s="212"/>
      <c r="J17" s="394"/>
      <c r="K17" s="208" t="str">
        <f t="shared" si="3"/>
        <v/>
      </c>
      <c r="L17" s="37"/>
      <c r="N17">
        <f t="shared" si="4"/>
        <v>0</v>
      </c>
      <c r="O17">
        <f t="shared" si="5"/>
        <v>0</v>
      </c>
      <c r="P17">
        <f t="shared" si="6"/>
        <v>0</v>
      </c>
      <c r="Q17">
        <f t="shared" si="7"/>
        <v>0</v>
      </c>
      <c r="S17">
        <f t="shared" si="8"/>
        <v>0</v>
      </c>
      <c r="T17">
        <f t="shared" si="9"/>
        <v>0</v>
      </c>
      <c r="U17">
        <f t="shared" si="10"/>
        <v>0</v>
      </c>
      <c r="V17">
        <f t="shared" si="11"/>
        <v>0</v>
      </c>
      <c r="X17">
        <f t="shared" si="12"/>
        <v>0</v>
      </c>
      <c r="Y17">
        <f t="shared" si="13"/>
        <v>0</v>
      </c>
      <c r="Z17">
        <f t="shared" si="14"/>
        <v>0</v>
      </c>
      <c r="AA17">
        <f t="shared" si="15"/>
        <v>0</v>
      </c>
    </row>
    <row r="18" spans="2:27" ht="35.1" customHeight="1" x14ac:dyDescent="0.25">
      <c r="B18" s="41" t="str">
        <f t="shared" si="0"/>
        <v/>
      </c>
      <c r="C18" s="41" t="str">
        <f t="shared" si="1"/>
        <v/>
      </c>
      <c r="D18" s="41" t="str">
        <f t="shared" si="2"/>
        <v/>
      </c>
      <c r="E18" s="206"/>
      <c r="F18" s="207">
        <v>7</v>
      </c>
      <c r="G18" s="53"/>
      <c r="H18" s="211"/>
      <c r="I18" s="212"/>
      <c r="J18" s="394"/>
      <c r="K18" s="208" t="str">
        <f t="shared" si="3"/>
        <v/>
      </c>
      <c r="L18" s="37"/>
      <c r="N18">
        <f t="shared" si="4"/>
        <v>0</v>
      </c>
      <c r="O18">
        <f t="shared" si="5"/>
        <v>0</v>
      </c>
      <c r="P18">
        <f t="shared" si="6"/>
        <v>0</v>
      </c>
      <c r="Q18">
        <f t="shared" si="7"/>
        <v>0</v>
      </c>
      <c r="S18">
        <f t="shared" si="8"/>
        <v>0</v>
      </c>
      <c r="T18">
        <f t="shared" si="9"/>
        <v>0</v>
      </c>
      <c r="U18">
        <f t="shared" si="10"/>
        <v>0</v>
      </c>
      <c r="V18">
        <f t="shared" si="11"/>
        <v>0</v>
      </c>
      <c r="X18">
        <f t="shared" si="12"/>
        <v>0</v>
      </c>
      <c r="Y18">
        <f t="shared" si="13"/>
        <v>0</v>
      </c>
      <c r="Z18">
        <f t="shared" si="14"/>
        <v>0</v>
      </c>
      <c r="AA18">
        <f t="shared" si="15"/>
        <v>0</v>
      </c>
    </row>
    <row r="19" spans="2:27" ht="35.1" customHeight="1" x14ac:dyDescent="0.25">
      <c r="B19" s="41" t="str">
        <f t="shared" si="0"/>
        <v/>
      </c>
      <c r="C19" s="41" t="str">
        <f t="shared" si="1"/>
        <v/>
      </c>
      <c r="D19" s="41" t="str">
        <f t="shared" si="2"/>
        <v/>
      </c>
      <c r="E19" s="206"/>
      <c r="F19" s="207">
        <v>8</v>
      </c>
      <c r="G19" s="53"/>
      <c r="H19" s="211"/>
      <c r="I19" s="212"/>
      <c r="J19" s="394"/>
      <c r="K19" s="208" t="str">
        <f t="shared" si="3"/>
        <v/>
      </c>
      <c r="L19" s="37"/>
      <c r="N19">
        <f t="shared" si="4"/>
        <v>0</v>
      </c>
      <c r="O19">
        <f t="shared" si="5"/>
        <v>0</v>
      </c>
      <c r="P19">
        <f t="shared" si="6"/>
        <v>0</v>
      </c>
      <c r="Q19">
        <f t="shared" si="7"/>
        <v>0</v>
      </c>
      <c r="S19">
        <f t="shared" si="8"/>
        <v>0</v>
      </c>
      <c r="T19">
        <f t="shared" si="9"/>
        <v>0</v>
      </c>
      <c r="U19">
        <f t="shared" si="10"/>
        <v>0</v>
      </c>
      <c r="V19">
        <f t="shared" si="11"/>
        <v>0</v>
      </c>
      <c r="X19">
        <f t="shared" si="12"/>
        <v>0</v>
      </c>
      <c r="Y19">
        <f t="shared" si="13"/>
        <v>0</v>
      </c>
      <c r="Z19">
        <f t="shared" si="14"/>
        <v>0</v>
      </c>
      <c r="AA19">
        <f t="shared" si="15"/>
        <v>0</v>
      </c>
    </row>
    <row r="20" spans="2:27" ht="35.1" customHeight="1" x14ac:dyDescent="0.25">
      <c r="B20" s="41" t="str">
        <f t="shared" si="0"/>
        <v/>
      </c>
      <c r="C20" s="41" t="str">
        <f t="shared" si="1"/>
        <v/>
      </c>
      <c r="D20" s="41" t="str">
        <f t="shared" si="2"/>
        <v/>
      </c>
      <c r="E20" s="206"/>
      <c r="F20" s="207">
        <v>9</v>
      </c>
      <c r="G20" s="53"/>
      <c r="H20" s="211"/>
      <c r="I20" s="212"/>
      <c r="J20" s="394"/>
      <c r="K20" s="208" t="str">
        <f t="shared" si="3"/>
        <v/>
      </c>
      <c r="L20" s="37"/>
      <c r="N20">
        <f t="shared" si="4"/>
        <v>0</v>
      </c>
      <c r="O20">
        <f t="shared" si="5"/>
        <v>0</v>
      </c>
      <c r="P20">
        <f t="shared" si="6"/>
        <v>0</v>
      </c>
      <c r="Q20">
        <f t="shared" si="7"/>
        <v>0</v>
      </c>
      <c r="S20">
        <f t="shared" si="8"/>
        <v>0</v>
      </c>
      <c r="T20">
        <f t="shared" si="9"/>
        <v>0</v>
      </c>
      <c r="U20">
        <f t="shared" si="10"/>
        <v>0</v>
      </c>
      <c r="V20">
        <f t="shared" si="11"/>
        <v>0</v>
      </c>
      <c r="X20">
        <f t="shared" si="12"/>
        <v>0</v>
      </c>
      <c r="Y20">
        <f t="shared" si="13"/>
        <v>0</v>
      </c>
      <c r="Z20">
        <f t="shared" si="14"/>
        <v>0</v>
      </c>
      <c r="AA20">
        <f t="shared" si="15"/>
        <v>0</v>
      </c>
    </row>
    <row r="21" spans="2:27" ht="35.1" customHeight="1" x14ac:dyDescent="0.25">
      <c r="B21" s="41" t="str">
        <f t="shared" si="0"/>
        <v/>
      </c>
      <c r="C21" s="41" t="str">
        <f t="shared" si="1"/>
        <v/>
      </c>
      <c r="D21" s="41" t="str">
        <f t="shared" si="2"/>
        <v/>
      </c>
      <c r="E21" s="206"/>
      <c r="F21" s="207">
        <v>10</v>
      </c>
      <c r="G21" s="53"/>
      <c r="H21" s="211"/>
      <c r="I21" s="212"/>
      <c r="J21" s="394"/>
      <c r="K21" s="208" t="str">
        <f t="shared" si="3"/>
        <v/>
      </c>
      <c r="L21" s="37"/>
      <c r="N21">
        <f t="shared" si="4"/>
        <v>0</v>
      </c>
      <c r="O21">
        <f t="shared" si="5"/>
        <v>0</v>
      </c>
      <c r="P21">
        <f t="shared" si="6"/>
        <v>0</v>
      </c>
      <c r="Q21">
        <f t="shared" si="7"/>
        <v>0</v>
      </c>
      <c r="S21">
        <f t="shared" si="8"/>
        <v>0</v>
      </c>
      <c r="T21">
        <f t="shared" si="9"/>
        <v>0</v>
      </c>
      <c r="U21">
        <f t="shared" si="10"/>
        <v>0</v>
      </c>
      <c r="V21">
        <f t="shared" si="11"/>
        <v>0</v>
      </c>
      <c r="X21">
        <f t="shared" si="12"/>
        <v>0</v>
      </c>
      <c r="Y21">
        <f t="shared" si="13"/>
        <v>0</v>
      </c>
      <c r="Z21">
        <f t="shared" si="14"/>
        <v>0</v>
      </c>
      <c r="AA21">
        <f t="shared" si="15"/>
        <v>0</v>
      </c>
    </row>
    <row r="22" spans="2:27" ht="35.1" customHeight="1" x14ac:dyDescent="0.25">
      <c r="B22" s="41" t="str">
        <f t="shared" si="0"/>
        <v/>
      </c>
      <c r="C22" s="41" t="str">
        <f t="shared" si="1"/>
        <v/>
      </c>
      <c r="D22" s="41" t="str">
        <f t="shared" si="2"/>
        <v/>
      </c>
      <c r="E22" s="206"/>
      <c r="F22" s="207">
        <v>11</v>
      </c>
      <c r="G22" s="53"/>
      <c r="H22" s="211"/>
      <c r="I22" s="212"/>
      <c r="J22" s="394"/>
      <c r="K22" s="208" t="str">
        <f t="shared" si="3"/>
        <v/>
      </c>
      <c r="L22" s="37"/>
      <c r="N22">
        <f t="shared" si="4"/>
        <v>0</v>
      </c>
      <c r="O22">
        <f t="shared" si="5"/>
        <v>0</v>
      </c>
      <c r="P22">
        <f t="shared" si="6"/>
        <v>0</v>
      </c>
      <c r="Q22">
        <f t="shared" si="7"/>
        <v>0</v>
      </c>
      <c r="S22">
        <f t="shared" si="8"/>
        <v>0</v>
      </c>
      <c r="T22">
        <f t="shared" si="9"/>
        <v>0</v>
      </c>
      <c r="U22">
        <f t="shared" si="10"/>
        <v>0</v>
      </c>
      <c r="V22">
        <f t="shared" si="11"/>
        <v>0</v>
      </c>
      <c r="X22">
        <f t="shared" si="12"/>
        <v>0</v>
      </c>
      <c r="Y22">
        <f t="shared" si="13"/>
        <v>0</v>
      </c>
      <c r="Z22">
        <f t="shared" si="14"/>
        <v>0</v>
      </c>
      <c r="AA22">
        <f t="shared" si="15"/>
        <v>0</v>
      </c>
    </row>
    <row r="23" spans="2:27" ht="35.1" customHeight="1" x14ac:dyDescent="0.25">
      <c r="B23" s="41" t="str">
        <f t="shared" si="0"/>
        <v/>
      </c>
      <c r="C23" s="41" t="str">
        <f t="shared" si="1"/>
        <v/>
      </c>
      <c r="D23" s="41" t="str">
        <f t="shared" si="2"/>
        <v/>
      </c>
      <c r="E23" s="206"/>
      <c r="F23" s="207">
        <v>12</v>
      </c>
      <c r="G23" s="53"/>
      <c r="H23" s="211"/>
      <c r="I23" s="212"/>
      <c r="J23" s="394"/>
      <c r="K23" s="208" t="str">
        <f t="shared" si="3"/>
        <v/>
      </c>
      <c r="L23" s="37"/>
      <c r="N23">
        <f t="shared" si="4"/>
        <v>0</v>
      </c>
      <c r="O23">
        <f t="shared" si="5"/>
        <v>0</v>
      </c>
      <c r="P23">
        <f t="shared" si="6"/>
        <v>0</v>
      </c>
      <c r="Q23">
        <f t="shared" si="7"/>
        <v>0</v>
      </c>
      <c r="S23">
        <f t="shared" si="8"/>
        <v>0</v>
      </c>
      <c r="T23">
        <f t="shared" si="9"/>
        <v>0</v>
      </c>
      <c r="U23">
        <f t="shared" si="10"/>
        <v>0</v>
      </c>
      <c r="V23">
        <f t="shared" si="11"/>
        <v>0</v>
      </c>
      <c r="X23">
        <f t="shared" si="12"/>
        <v>0</v>
      </c>
      <c r="Y23">
        <f t="shared" si="13"/>
        <v>0</v>
      </c>
      <c r="Z23">
        <f t="shared" si="14"/>
        <v>0</v>
      </c>
      <c r="AA23">
        <f t="shared" si="15"/>
        <v>0</v>
      </c>
    </row>
    <row r="24" spans="2:27" ht="35.1" customHeight="1" x14ac:dyDescent="0.25">
      <c r="B24" s="41" t="str">
        <f t="shared" si="0"/>
        <v/>
      </c>
      <c r="C24" s="41" t="str">
        <f t="shared" si="1"/>
        <v/>
      </c>
      <c r="D24" s="41" t="str">
        <f t="shared" si="2"/>
        <v/>
      </c>
      <c r="E24" s="206"/>
      <c r="F24" s="207">
        <v>13</v>
      </c>
      <c r="G24" s="53"/>
      <c r="H24" s="211"/>
      <c r="I24" s="212"/>
      <c r="J24" s="394"/>
      <c r="K24" s="208" t="str">
        <f t="shared" si="3"/>
        <v/>
      </c>
      <c r="L24" s="37"/>
      <c r="N24">
        <f t="shared" si="4"/>
        <v>0</v>
      </c>
      <c r="O24">
        <f t="shared" si="5"/>
        <v>0</v>
      </c>
      <c r="P24">
        <f t="shared" si="6"/>
        <v>0</v>
      </c>
      <c r="Q24">
        <f t="shared" si="7"/>
        <v>0</v>
      </c>
      <c r="S24">
        <f t="shared" si="8"/>
        <v>0</v>
      </c>
      <c r="T24">
        <f t="shared" si="9"/>
        <v>0</v>
      </c>
      <c r="U24">
        <f t="shared" si="10"/>
        <v>0</v>
      </c>
      <c r="V24">
        <f t="shared" si="11"/>
        <v>0</v>
      </c>
      <c r="X24">
        <f t="shared" si="12"/>
        <v>0</v>
      </c>
      <c r="Y24">
        <f t="shared" si="13"/>
        <v>0</v>
      </c>
      <c r="Z24">
        <f t="shared" si="14"/>
        <v>0</v>
      </c>
      <c r="AA24">
        <f t="shared" si="15"/>
        <v>0</v>
      </c>
    </row>
    <row r="25" spans="2:27" ht="35.1" customHeight="1" x14ac:dyDescent="0.25">
      <c r="B25" s="41" t="str">
        <f t="shared" si="0"/>
        <v/>
      </c>
      <c r="C25" s="41" t="str">
        <f t="shared" si="1"/>
        <v/>
      </c>
      <c r="D25" s="41" t="str">
        <f t="shared" si="2"/>
        <v/>
      </c>
      <c r="E25" s="206"/>
      <c r="F25" s="207">
        <v>14</v>
      </c>
      <c r="G25" s="53"/>
      <c r="H25" s="211"/>
      <c r="I25" s="212"/>
      <c r="J25" s="394"/>
      <c r="K25" s="208" t="str">
        <f t="shared" si="3"/>
        <v/>
      </c>
      <c r="L25" s="37"/>
      <c r="N25">
        <f t="shared" si="4"/>
        <v>0</v>
      </c>
      <c r="O25">
        <f t="shared" si="5"/>
        <v>0</v>
      </c>
      <c r="P25">
        <f t="shared" si="6"/>
        <v>0</v>
      </c>
      <c r="Q25">
        <f t="shared" si="7"/>
        <v>0</v>
      </c>
      <c r="S25">
        <f t="shared" si="8"/>
        <v>0</v>
      </c>
      <c r="T25">
        <f t="shared" si="9"/>
        <v>0</v>
      </c>
      <c r="U25">
        <f t="shared" si="10"/>
        <v>0</v>
      </c>
      <c r="V25">
        <f t="shared" si="11"/>
        <v>0</v>
      </c>
      <c r="X25">
        <f t="shared" si="12"/>
        <v>0</v>
      </c>
      <c r="Y25">
        <f t="shared" si="13"/>
        <v>0</v>
      </c>
      <c r="Z25">
        <f t="shared" si="14"/>
        <v>0</v>
      </c>
      <c r="AA25">
        <f t="shared" si="15"/>
        <v>0</v>
      </c>
    </row>
    <row r="26" spans="2:27" ht="35.1" customHeight="1" x14ac:dyDescent="0.25">
      <c r="B26" s="41" t="str">
        <f t="shared" si="0"/>
        <v/>
      </c>
      <c r="C26" s="41" t="str">
        <f t="shared" si="1"/>
        <v/>
      </c>
      <c r="D26" s="41" t="str">
        <f t="shared" si="2"/>
        <v/>
      </c>
      <c r="E26" s="206"/>
      <c r="F26" s="207">
        <v>15</v>
      </c>
      <c r="G26" s="53"/>
      <c r="H26" s="211"/>
      <c r="I26" s="212"/>
      <c r="J26" s="394"/>
      <c r="K26" s="208" t="str">
        <f t="shared" si="3"/>
        <v/>
      </c>
      <c r="L26" s="37"/>
      <c r="N26">
        <f t="shared" si="4"/>
        <v>0</v>
      </c>
      <c r="O26">
        <f t="shared" si="5"/>
        <v>0</v>
      </c>
      <c r="P26">
        <f t="shared" si="6"/>
        <v>0</v>
      </c>
      <c r="Q26">
        <f t="shared" si="7"/>
        <v>0</v>
      </c>
      <c r="S26">
        <f t="shared" si="8"/>
        <v>0</v>
      </c>
      <c r="T26">
        <f t="shared" si="9"/>
        <v>0</v>
      </c>
      <c r="U26">
        <f t="shared" si="10"/>
        <v>0</v>
      </c>
      <c r="V26">
        <f t="shared" si="11"/>
        <v>0</v>
      </c>
      <c r="X26">
        <f t="shared" si="12"/>
        <v>0</v>
      </c>
      <c r="Y26">
        <f t="shared" si="13"/>
        <v>0</v>
      </c>
      <c r="Z26">
        <f t="shared" si="14"/>
        <v>0</v>
      </c>
      <c r="AA26">
        <f t="shared" si="15"/>
        <v>0</v>
      </c>
    </row>
    <row r="27" spans="2:27" ht="35.1" customHeight="1" x14ac:dyDescent="0.25">
      <c r="B27" s="41" t="str">
        <f t="shared" si="0"/>
        <v/>
      </c>
      <c r="C27" s="41" t="str">
        <f t="shared" si="1"/>
        <v/>
      </c>
      <c r="D27" s="41" t="str">
        <f t="shared" si="2"/>
        <v/>
      </c>
      <c r="E27" s="206"/>
      <c r="F27" s="207">
        <v>16</v>
      </c>
      <c r="G27" s="53"/>
      <c r="H27" s="211"/>
      <c r="I27" s="212"/>
      <c r="J27" s="394"/>
      <c r="K27" s="208" t="str">
        <f t="shared" si="3"/>
        <v/>
      </c>
      <c r="L27" s="37"/>
      <c r="N27">
        <f t="shared" si="4"/>
        <v>0</v>
      </c>
      <c r="O27">
        <f t="shared" si="5"/>
        <v>0</v>
      </c>
      <c r="P27">
        <f t="shared" si="6"/>
        <v>0</v>
      </c>
      <c r="Q27">
        <f t="shared" si="7"/>
        <v>0</v>
      </c>
      <c r="S27">
        <f t="shared" si="8"/>
        <v>0</v>
      </c>
      <c r="T27">
        <f t="shared" si="9"/>
        <v>0</v>
      </c>
      <c r="U27">
        <f t="shared" si="10"/>
        <v>0</v>
      </c>
      <c r="V27">
        <f t="shared" si="11"/>
        <v>0</v>
      </c>
      <c r="X27">
        <f t="shared" si="12"/>
        <v>0</v>
      </c>
      <c r="Y27">
        <f t="shared" si="13"/>
        <v>0</v>
      </c>
      <c r="Z27">
        <f t="shared" si="14"/>
        <v>0</v>
      </c>
      <c r="AA27">
        <f t="shared" si="15"/>
        <v>0</v>
      </c>
    </row>
    <row r="28" spans="2:27" ht="35.1" customHeight="1" x14ac:dyDescent="0.25">
      <c r="B28" s="41" t="str">
        <f t="shared" si="0"/>
        <v/>
      </c>
      <c r="C28" s="41" t="str">
        <f t="shared" si="1"/>
        <v/>
      </c>
      <c r="D28" s="41" t="str">
        <f t="shared" si="2"/>
        <v/>
      </c>
      <c r="E28" s="206"/>
      <c r="F28" s="207">
        <v>17</v>
      </c>
      <c r="G28" s="53"/>
      <c r="H28" s="211"/>
      <c r="I28" s="212"/>
      <c r="J28" s="394"/>
      <c r="K28" s="208" t="str">
        <f t="shared" si="3"/>
        <v/>
      </c>
      <c r="L28" s="37"/>
      <c r="N28">
        <f t="shared" si="4"/>
        <v>0</v>
      </c>
      <c r="O28">
        <f t="shared" si="5"/>
        <v>0</v>
      </c>
      <c r="P28">
        <f t="shared" si="6"/>
        <v>0</v>
      </c>
      <c r="Q28">
        <f t="shared" si="7"/>
        <v>0</v>
      </c>
      <c r="S28">
        <f t="shared" si="8"/>
        <v>0</v>
      </c>
      <c r="T28">
        <f t="shared" si="9"/>
        <v>0</v>
      </c>
      <c r="U28">
        <f t="shared" si="10"/>
        <v>0</v>
      </c>
      <c r="V28">
        <f t="shared" si="11"/>
        <v>0</v>
      </c>
      <c r="X28">
        <f t="shared" si="12"/>
        <v>0</v>
      </c>
      <c r="Y28">
        <f t="shared" si="13"/>
        <v>0</v>
      </c>
      <c r="Z28">
        <f t="shared" si="14"/>
        <v>0</v>
      </c>
      <c r="AA28">
        <f t="shared" si="15"/>
        <v>0</v>
      </c>
    </row>
    <row r="29" spans="2:27" ht="35.1" customHeight="1" x14ac:dyDescent="0.25">
      <c r="B29" s="41" t="str">
        <f t="shared" si="0"/>
        <v/>
      </c>
      <c r="C29" s="41" t="str">
        <f t="shared" si="1"/>
        <v/>
      </c>
      <c r="D29" s="41" t="str">
        <f t="shared" si="2"/>
        <v/>
      </c>
      <c r="E29" s="206"/>
      <c r="F29" s="207">
        <v>18</v>
      </c>
      <c r="G29" s="53"/>
      <c r="H29" s="211"/>
      <c r="I29" s="212"/>
      <c r="J29" s="394"/>
      <c r="K29" s="208" t="str">
        <f t="shared" si="3"/>
        <v/>
      </c>
      <c r="L29" s="37"/>
      <c r="N29">
        <f t="shared" si="4"/>
        <v>0</v>
      </c>
      <c r="O29">
        <f t="shared" si="5"/>
        <v>0</v>
      </c>
      <c r="P29">
        <f t="shared" si="6"/>
        <v>0</v>
      </c>
      <c r="Q29">
        <f t="shared" si="7"/>
        <v>0</v>
      </c>
      <c r="S29">
        <f t="shared" si="8"/>
        <v>0</v>
      </c>
      <c r="T29">
        <f t="shared" si="9"/>
        <v>0</v>
      </c>
      <c r="U29">
        <f t="shared" si="10"/>
        <v>0</v>
      </c>
      <c r="V29">
        <f t="shared" si="11"/>
        <v>0</v>
      </c>
      <c r="X29">
        <f t="shared" si="12"/>
        <v>0</v>
      </c>
      <c r="Y29">
        <f t="shared" si="13"/>
        <v>0</v>
      </c>
      <c r="Z29">
        <f t="shared" si="14"/>
        <v>0</v>
      </c>
      <c r="AA29">
        <f t="shared" si="15"/>
        <v>0</v>
      </c>
    </row>
    <row r="30" spans="2:27" ht="35.1" customHeight="1" x14ac:dyDescent="0.25">
      <c r="B30" s="41" t="str">
        <f t="shared" si="0"/>
        <v/>
      </c>
      <c r="C30" s="41" t="str">
        <f t="shared" si="1"/>
        <v/>
      </c>
      <c r="D30" s="41" t="str">
        <f t="shared" si="2"/>
        <v/>
      </c>
      <c r="E30" s="206"/>
      <c r="F30" s="207">
        <v>19</v>
      </c>
      <c r="G30" s="53"/>
      <c r="H30" s="211"/>
      <c r="I30" s="212"/>
      <c r="J30" s="394"/>
      <c r="K30" s="208" t="str">
        <f t="shared" si="3"/>
        <v/>
      </c>
      <c r="L30" s="37"/>
      <c r="N30">
        <f t="shared" si="4"/>
        <v>0</v>
      </c>
      <c r="O30">
        <f t="shared" si="5"/>
        <v>0</v>
      </c>
      <c r="P30">
        <f t="shared" si="6"/>
        <v>0</v>
      </c>
      <c r="Q30">
        <f t="shared" si="7"/>
        <v>0</v>
      </c>
      <c r="S30">
        <f t="shared" si="8"/>
        <v>0</v>
      </c>
      <c r="T30">
        <f t="shared" si="9"/>
        <v>0</v>
      </c>
      <c r="U30">
        <f t="shared" si="10"/>
        <v>0</v>
      </c>
      <c r="V30">
        <f t="shared" si="11"/>
        <v>0</v>
      </c>
      <c r="X30">
        <f t="shared" si="12"/>
        <v>0</v>
      </c>
      <c r="Y30">
        <f t="shared" si="13"/>
        <v>0</v>
      </c>
      <c r="Z30">
        <f t="shared" si="14"/>
        <v>0</v>
      </c>
      <c r="AA30">
        <f t="shared" si="15"/>
        <v>0</v>
      </c>
    </row>
    <row r="31" spans="2:27" ht="35.1" customHeight="1" x14ac:dyDescent="0.25">
      <c r="B31" s="42" t="str">
        <f t="shared" si="0"/>
        <v/>
      </c>
      <c r="C31" s="41" t="str">
        <f t="shared" si="1"/>
        <v/>
      </c>
      <c r="D31" s="41" t="str">
        <f t="shared" si="2"/>
        <v/>
      </c>
      <c r="E31" s="206"/>
      <c r="F31" s="207">
        <v>20</v>
      </c>
      <c r="G31" s="53"/>
      <c r="H31" s="211"/>
      <c r="I31" s="212"/>
      <c r="J31" s="394"/>
      <c r="K31" s="208" t="str">
        <f t="shared" si="3"/>
        <v/>
      </c>
      <c r="L31" s="37"/>
      <c r="N31">
        <f t="shared" si="4"/>
        <v>0</v>
      </c>
      <c r="O31">
        <f t="shared" si="5"/>
        <v>0</v>
      </c>
      <c r="P31">
        <f t="shared" si="6"/>
        <v>0</v>
      </c>
      <c r="Q31">
        <f t="shared" si="7"/>
        <v>0</v>
      </c>
      <c r="S31">
        <f t="shared" si="8"/>
        <v>0</v>
      </c>
      <c r="T31">
        <f t="shared" si="9"/>
        <v>0</v>
      </c>
      <c r="U31">
        <f t="shared" si="10"/>
        <v>0</v>
      </c>
      <c r="V31">
        <f t="shared" si="11"/>
        <v>0</v>
      </c>
      <c r="X31">
        <f t="shared" si="12"/>
        <v>0</v>
      </c>
      <c r="Y31">
        <f t="shared" si="13"/>
        <v>0</v>
      </c>
      <c r="Z31">
        <f t="shared" si="14"/>
        <v>0</v>
      </c>
      <c r="AA31">
        <f t="shared" si="15"/>
        <v>0</v>
      </c>
    </row>
    <row r="32" spans="2:27" x14ac:dyDescent="0.25">
      <c r="B32" s="31"/>
      <c r="C32" s="31"/>
      <c r="D32" s="31"/>
      <c r="E32" s="63"/>
      <c r="F32" s="76"/>
      <c r="G32" s="209"/>
      <c r="H32" s="209"/>
      <c r="I32" s="62"/>
      <c r="J32" s="62"/>
      <c r="K32" s="62"/>
      <c r="L32" s="37"/>
    </row>
    <row r="33" spans="2:27" x14ac:dyDescent="0.25">
      <c r="B33" s="31"/>
      <c r="C33" s="31"/>
      <c r="D33" s="31"/>
      <c r="E33" s="63"/>
      <c r="F33" s="76"/>
      <c r="G33" s="493"/>
      <c r="H33" s="493"/>
      <c r="I33" s="62"/>
      <c r="J33" s="62"/>
      <c r="K33" s="62"/>
      <c r="L33" s="37"/>
      <c r="S33" s="47">
        <f t="shared" ref="S33:AA33" si="16">SUM(S12:S32)</f>
        <v>0</v>
      </c>
      <c r="T33" s="47">
        <f t="shared" si="16"/>
        <v>0</v>
      </c>
      <c r="U33" s="47">
        <f t="shared" si="16"/>
        <v>0</v>
      </c>
      <c r="V33" s="47">
        <f t="shared" si="16"/>
        <v>0</v>
      </c>
      <c r="W33" s="47"/>
      <c r="X33" s="47">
        <f t="shared" si="16"/>
        <v>0</v>
      </c>
      <c r="Y33" s="47">
        <f t="shared" si="16"/>
        <v>0</v>
      </c>
      <c r="Z33" s="47">
        <f t="shared" si="16"/>
        <v>0</v>
      </c>
      <c r="AA33" s="47">
        <f t="shared" si="16"/>
        <v>0</v>
      </c>
    </row>
    <row r="34" spans="2:27" ht="15.75" thickBot="1" x14ac:dyDescent="0.3">
      <c r="B34" s="35"/>
      <c r="C34" s="35"/>
      <c r="D34" s="35"/>
      <c r="E34" s="78"/>
      <c r="F34" s="210"/>
      <c r="G34" s="80"/>
      <c r="H34" s="79"/>
      <c r="I34" s="79"/>
      <c r="J34" s="79"/>
      <c r="K34" s="79"/>
      <c r="L34" s="81"/>
    </row>
  </sheetData>
  <sheetProtection algorithmName="SHA-512" hashValue="wDtdfYl4edTHZ/wr7GEZViOglMt0RlZoa2rWVBUL0EUacE6HFpTQ4CRi3xlqJrWcRtGF117OvmJRC4xpHcXSKg==" saltValue="xqLFC8OEZS0aF9/61ODEaw==" spinCount="100000" sheet="1" objects="1" scenarios="1"/>
  <dataConsolidate/>
  <mergeCells count="10">
    <mergeCell ref="S9:V9"/>
    <mergeCell ref="X9:AA9"/>
    <mergeCell ref="E3:L3"/>
    <mergeCell ref="G33:H33"/>
    <mergeCell ref="H4:I4"/>
    <mergeCell ref="F5:G5"/>
    <mergeCell ref="H5:I5"/>
    <mergeCell ref="F6:G6"/>
    <mergeCell ref="H6:I6"/>
    <mergeCell ref="F9:K9"/>
  </mergeCells>
  <conditionalFormatting sqref="K12:K31">
    <cfRule type="notContainsBlanks" dxfId="30" priority="4">
      <formula>LEN(TRIM(K12))&gt;0</formula>
    </cfRule>
  </conditionalFormatting>
  <conditionalFormatting sqref="J11">
    <cfRule type="containsText" dxfId="29" priority="1" operator="containsText" text="incomplete">
      <formula>NOT(ISERROR(SEARCH("incomplete",J11)))</formula>
    </cfRule>
    <cfRule type="containsText" dxfId="28" priority="2" operator="containsText" text="complete">
      <formula>NOT(ISERROR(SEARCH("complete",J11)))</formula>
    </cfRule>
  </conditionalFormatting>
  <dataValidations count="4">
    <dataValidation type="list" allowBlank="1" errorTitle="Select From List" prompt="Select from List" sqref="H12:H31" xr:uid="{5A7C8541-2E3C-4C06-A297-C2808F7F4566}">
      <formula1>category</formula1>
    </dataValidation>
    <dataValidation type="list" allowBlank="1" errorTitle="Select From List" prompt="Select from List" sqref="I12:I31" xr:uid="{9AA475A5-5CF5-4326-9508-7125B4D85A3F}">
      <formula1>INDIRECT(H12)</formula1>
    </dataValidation>
    <dataValidation allowBlank="1" errorTitle="Select From List" prompt="Select from List" sqref="H32:J33 K12:K33" xr:uid="{BB2AD2C1-4962-493E-9C33-C55698CBFC72}"/>
    <dataValidation allowBlank="1" sqref="K34" xr:uid="{603AA380-DCB3-40D2-B27D-DFCCE46BE4F1}"/>
  </dataValidations>
  <pageMargins left="0.7" right="0.7" top="0.75" bottom="0.75" header="0.3" footer="0.3"/>
  <pageSetup paperSize="256" orientation="portrait" horizontalDpi="203" verticalDpi="203" r:id="rId1"/>
  <drawing r:id="rId2"/>
  <extLst>
    <ext xmlns:x14="http://schemas.microsoft.com/office/spreadsheetml/2009/9/main" uri="{CCE6A557-97BC-4b89-ADB6-D9C93CAAB3DF}">
      <x14:dataValidations xmlns:xm="http://schemas.microsoft.com/office/excel/2006/main" count="1">
        <x14:dataValidation type="list" allowBlank="1" errorTitle="Select From List" prompt="Select from List" xr:uid="{CDB30F25-2790-4E4A-8D10-80F501F9C20E}">
          <x14:formula1>
            <xm:f>Picklists!$AK$2:$AK$3</xm:f>
          </x14:formula1>
          <xm:sqref>J12:J31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34C11-565D-49DF-9071-742EFD33B55F}">
  <sheetPr>
    <tabColor theme="9" tint="0.59999389629810485"/>
  </sheetPr>
  <dimension ref="A1:AL88"/>
  <sheetViews>
    <sheetView zoomScale="80" zoomScaleNormal="80" workbookViewId="0">
      <selection activeCell="E12" sqref="E12"/>
    </sheetView>
  </sheetViews>
  <sheetFormatPr defaultRowHeight="15" x14ac:dyDescent="0.25"/>
  <cols>
    <col min="2" max="2" width="3.140625" customWidth="1"/>
    <col min="3" max="3" width="14.7109375" customWidth="1"/>
    <col min="4" max="4" width="5.42578125" customWidth="1"/>
    <col min="5" max="5" width="73.42578125" customWidth="1"/>
    <col min="6" max="6" width="12.5703125" customWidth="1"/>
    <col min="7" max="7" width="11.85546875" hidden="1" customWidth="1"/>
    <col min="8" max="8" width="14.28515625" hidden="1" customWidth="1"/>
    <col min="9" max="9" width="24.42578125" customWidth="1"/>
    <col min="10" max="10" width="9.85546875" customWidth="1"/>
    <col min="11" max="11" width="11" hidden="1" customWidth="1"/>
    <col min="12" max="12" width="3.85546875" customWidth="1"/>
    <col min="13" max="13" width="12.85546875" customWidth="1"/>
    <col min="14" max="14" width="11.28515625" customWidth="1"/>
    <col min="15" max="15" width="11.5703125" customWidth="1"/>
    <col min="16" max="16" width="10.42578125" customWidth="1"/>
    <col min="17" max="17" width="10.7109375" customWidth="1"/>
    <col min="18" max="19" width="9.5703125" style="46" hidden="1" customWidth="1"/>
    <col min="20" max="20" width="11.28515625" customWidth="1"/>
    <col min="21" max="24" width="9.140625" customWidth="1"/>
    <col min="25" max="27" width="8.7109375" customWidth="1"/>
  </cols>
  <sheetData>
    <row r="1" spans="1:38" ht="15.75" thickBot="1" x14ac:dyDescent="0.3">
      <c r="A1" s="32"/>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row>
    <row r="2" spans="1:38" ht="15.75" thickBot="1" x14ac:dyDescent="0.3">
      <c r="A2" s="32"/>
      <c r="B2" s="57"/>
      <c r="C2" s="342" t="s">
        <v>446</v>
      </c>
      <c r="D2" s="343" t="s">
        <v>501</v>
      </c>
      <c r="E2" s="343"/>
      <c r="F2" s="344"/>
      <c r="G2" s="58"/>
      <c r="H2" s="58"/>
      <c r="I2" s="58"/>
      <c r="J2" s="58"/>
      <c r="K2" s="58"/>
      <c r="L2" s="58"/>
      <c r="M2" s="58"/>
      <c r="N2" s="58"/>
      <c r="O2" s="58"/>
      <c r="P2" s="58"/>
      <c r="Q2" s="58"/>
      <c r="R2" s="58"/>
      <c r="S2" s="58"/>
      <c r="T2" s="58"/>
      <c r="U2" s="88"/>
      <c r="V2" s="62"/>
      <c r="W2" s="62"/>
      <c r="X2" s="62"/>
      <c r="Y2" s="62"/>
      <c r="Z2" s="62"/>
      <c r="AA2" s="62"/>
      <c r="AB2" s="55"/>
      <c r="AC2" s="55"/>
      <c r="AD2" s="55"/>
      <c r="AE2" s="55"/>
      <c r="AF2" s="55"/>
      <c r="AG2" s="55"/>
      <c r="AH2" s="55"/>
      <c r="AI2" s="55"/>
      <c r="AJ2" s="55"/>
      <c r="AK2" s="55"/>
      <c r="AL2" s="55"/>
    </row>
    <row r="3" spans="1:38" x14ac:dyDescent="0.25">
      <c r="A3" s="32"/>
      <c r="B3" s="63"/>
      <c r="C3" s="62"/>
      <c r="D3" s="62"/>
      <c r="E3" s="62"/>
      <c r="F3" s="62"/>
      <c r="G3" s="89"/>
      <c r="H3" s="89"/>
      <c r="I3" s="62"/>
      <c r="J3" s="62"/>
      <c r="K3" s="89"/>
      <c r="L3" s="62"/>
      <c r="M3" s="62"/>
      <c r="N3" s="62"/>
      <c r="O3" s="62"/>
      <c r="P3" s="62"/>
      <c r="Q3" s="62"/>
      <c r="R3" s="89"/>
      <c r="S3" s="89"/>
      <c r="T3" s="62"/>
      <c r="U3" s="60"/>
      <c r="V3" s="62"/>
      <c r="W3" s="62"/>
      <c r="X3" s="62"/>
      <c r="Y3" s="62"/>
      <c r="Z3" s="62"/>
      <c r="AA3" s="62"/>
      <c r="AB3" s="55"/>
      <c r="AC3" s="55"/>
      <c r="AD3" s="55"/>
      <c r="AE3" s="55"/>
      <c r="AF3" s="55"/>
      <c r="AG3" s="55"/>
      <c r="AH3" s="55"/>
      <c r="AI3" s="55"/>
      <c r="AJ3" s="55"/>
      <c r="AK3" s="55"/>
      <c r="AL3" s="55"/>
    </row>
    <row r="4" spans="1:38" ht="21" x14ac:dyDescent="0.35">
      <c r="A4" s="32"/>
      <c r="B4" s="63"/>
      <c r="C4" s="62"/>
      <c r="D4" s="62"/>
      <c r="E4" s="523" t="s">
        <v>344</v>
      </c>
      <c r="F4" s="524"/>
      <c r="G4" s="89"/>
      <c r="H4" s="89"/>
      <c r="I4" s="62"/>
      <c r="J4" s="62"/>
      <c r="K4" s="89"/>
      <c r="L4" s="62"/>
      <c r="M4" s="62"/>
      <c r="N4" s="62"/>
      <c r="O4" s="62"/>
      <c r="P4" s="62"/>
      <c r="Q4" s="62"/>
      <c r="R4" s="89"/>
      <c r="S4" s="89"/>
      <c r="T4" s="62"/>
      <c r="U4" s="60"/>
      <c r="V4" s="62"/>
      <c r="W4" s="62"/>
      <c r="X4" s="62"/>
      <c r="Y4" s="62"/>
      <c r="Z4" s="62"/>
      <c r="AA4" s="62"/>
      <c r="AB4" s="55"/>
      <c r="AC4" s="55"/>
      <c r="AD4" s="55"/>
      <c r="AE4" s="55"/>
      <c r="AF4" s="55"/>
      <c r="AG4" s="55"/>
      <c r="AH4" s="55"/>
      <c r="AI4" s="55"/>
      <c r="AJ4" s="55"/>
      <c r="AK4" s="55"/>
      <c r="AL4" s="55"/>
    </row>
    <row r="5" spans="1:38" ht="21" x14ac:dyDescent="0.35">
      <c r="A5" s="32"/>
      <c r="B5" s="63"/>
      <c r="C5" s="62"/>
      <c r="D5" s="62"/>
      <c r="E5" s="213"/>
      <c r="F5" s="62"/>
      <c r="G5" s="89"/>
      <c r="H5" s="89"/>
      <c r="I5" s="62"/>
      <c r="J5" s="62"/>
      <c r="K5" s="89"/>
      <c r="L5" s="62"/>
      <c r="M5" s="62"/>
      <c r="N5" s="62"/>
      <c r="O5" s="62"/>
      <c r="P5" s="62"/>
      <c r="Q5" s="62"/>
      <c r="R5" s="89"/>
      <c r="S5" s="89"/>
      <c r="T5" s="62"/>
      <c r="U5" s="60"/>
      <c r="V5" s="62"/>
      <c r="W5" s="62"/>
      <c r="X5" s="62"/>
      <c r="Y5" s="62"/>
      <c r="Z5" s="62"/>
      <c r="AA5" s="62"/>
      <c r="AB5" s="55"/>
      <c r="AC5" s="55"/>
      <c r="AD5" s="55"/>
      <c r="AE5" s="55"/>
      <c r="AF5" s="55"/>
      <c r="AG5" s="55"/>
      <c r="AH5" s="55"/>
      <c r="AI5" s="55"/>
      <c r="AJ5" s="55"/>
      <c r="AK5" s="55"/>
      <c r="AL5" s="55"/>
    </row>
    <row r="6" spans="1:38" x14ac:dyDescent="0.25">
      <c r="A6" s="32"/>
      <c r="B6" s="63"/>
      <c r="C6" s="539" t="s">
        <v>331</v>
      </c>
      <c r="D6" s="539"/>
      <c r="E6" s="496">
        <f>Introduction!E10</f>
        <v>0</v>
      </c>
      <c r="F6" s="496"/>
      <c r="G6" s="89"/>
      <c r="H6" s="89"/>
      <c r="I6" s="62"/>
      <c r="J6" s="62"/>
      <c r="K6" s="89"/>
      <c r="L6" s="62"/>
      <c r="M6" s="62"/>
      <c r="N6" s="62"/>
      <c r="O6" s="62"/>
      <c r="P6" s="62"/>
      <c r="Q6" s="62"/>
      <c r="R6" s="89"/>
      <c r="S6" s="89"/>
      <c r="T6" s="62"/>
      <c r="U6" s="60"/>
      <c r="V6" s="62"/>
      <c r="W6" s="62"/>
      <c r="X6" s="62"/>
      <c r="Y6" s="62"/>
      <c r="Z6" s="62"/>
      <c r="AA6" s="62"/>
      <c r="AB6" s="55"/>
      <c r="AC6" s="55"/>
      <c r="AD6" s="55"/>
      <c r="AE6" s="55"/>
      <c r="AF6" s="55"/>
      <c r="AG6" s="55"/>
      <c r="AH6" s="55"/>
      <c r="AI6" s="55"/>
      <c r="AJ6" s="55"/>
      <c r="AK6" s="55"/>
      <c r="AL6" s="55"/>
    </row>
    <row r="7" spans="1:38" x14ac:dyDescent="0.25">
      <c r="A7" s="32"/>
      <c r="B7" s="63"/>
      <c r="C7" s="539" t="s">
        <v>480</v>
      </c>
      <c r="D7" s="539"/>
      <c r="E7" s="496">
        <f>Introduction!L9</f>
        <v>0</v>
      </c>
      <c r="F7" s="496"/>
      <c r="G7" s="89"/>
      <c r="H7" s="89"/>
      <c r="I7" s="62"/>
      <c r="J7" s="62"/>
      <c r="K7" s="89"/>
      <c r="L7" s="62"/>
      <c r="M7" s="62"/>
      <c r="N7" s="62"/>
      <c r="O7" s="62"/>
      <c r="P7" s="62"/>
      <c r="Q7" s="62"/>
      <c r="R7" s="89"/>
      <c r="S7" s="89"/>
      <c r="T7" s="62"/>
      <c r="U7" s="60"/>
      <c r="V7" s="62"/>
      <c r="W7" s="62"/>
      <c r="X7" s="62"/>
      <c r="Y7" s="62"/>
      <c r="Z7" s="62"/>
      <c r="AA7" s="62"/>
      <c r="AB7" s="55"/>
      <c r="AC7" s="55"/>
      <c r="AD7" s="55"/>
      <c r="AE7" s="55"/>
      <c r="AF7" s="55"/>
      <c r="AG7" s="55"/>
      <c r="AH7" s="55"/>
      <c r="AI7" s="55"/>
      <c r="AJ7" s="55"/>
      <c r="AK7" s="55"/>
      <c r="AL7" s="55"/>
    </row>
    <row r="8" spans="1:38" ht="21" x14ac:dyDescent="0.35">
      <c r="A8" s="32"/>
      <c r="B8" s="63"/>
      <c r="C8" s="62"/>
      <c r="D8" s="62"/>
      <c r="E8" s="213"/>
      <c r="F8" s="62"/>
      <c r="G8" s="89"/>
      <c r="H8" s="89"/>
      <c r="I8" s="62"/>
      <c r="J8" s="62"/>
      <c r="K8" s="89"/>
      <c r="L8" s="62"/>
      <c r="M8" s="62"/>
      <c r="N8" s="62"/>
      <c r="O8" s="62"/>
      <c r="P8" s="62"/>
      <c r="Q8" s="62"/>
      <c r="R8" s="89"/>
      <c r="S8" s="89"/>
      <c r="T8" s="62"/>
      <c r="U8" s="60"/>
      <c r="V8" s="62"/>
      <c r="W8" s="62"/>
      <c r="X8" s="62"/>
      <c r="Y8" s="62"/>
      <c r="Z8" s="62"/>
      <c r="AA8" s="62"/>
      <c r="AB8" s="55"/>
      <c r="AC8" s="55"/>
      <c r="AD8" s="55"/>
      <c r="AE8" s="55"/>
      <c r="AF8" s="55"/>
      <c r="AG8" s="55"/>
      <c r="AH8" s="55"/>
      <c r="AI8" s="55"/>
      <c r="AJ8" s="55"/>
      <c r="AK8" s="55"/>
      <c r="AL8" s="55"/>
    </row>
    <row r="9" spans="1:38" ht="114" customHeight="1" x14ac:dyDescent="0.25">
      <c r="A9" s="32"/>
      <c r="B9" s="63"/>
      <c r="C9" s="540" t="s">
        <v>495</v>
      </c>
      <c r="D9" s="541"/>
      <c r="E9" s="541"/>
      <c r="F9" s="542"/>
      <c r="G9" s="89"/>
      <c r="H9" s="89"/>
      <c r="I9" s="109"/>
      <c r="J9" s="62"/>
      <c r="K9" s="89"/>
      <c r="L9" s="62"/>
      <c r="M9" s="62"/>
      <c r="N9" s="62"/>
      <c r="O9" s="62"/>
      <c r="P9" s="62"/>
      <c r="Q9" s="62"/>
      <c r="R9" s="89"/>
      <c r="S9" s="89"/>
      <c r="T9" s="62"/>
      <c r="U9" s="60"/>
      <c r="V9" s="94"/>
      <c r="W9" s="62"/>
      <c r="X9" s="62"/>
      <c r="Y9" s="62"/>
      <c r="Z9" s="62"/>
      <c r="AA9" s="62"/>
      <c r="AB9" s="55"/>
      <c r="AC9" s="55"/>
      <c r="AD9" s="55"/>
      <c r="AE9" s="55"/>
      <c r="AF9" s="55"/>
      <c r="AG9" s="55"/>
      <c r="AH9" s="55"/>
      <c r="AI9" s="55"/>
      <c r="AJ9" s="55"/>
      <c r="AK9" s="55"/>
      <c r="AL9" s="55"/>
    </row>
    <row r="10" spans="1:38" ht="13.5" customHeight="1" x14ac:dyDescent="0.3">
      <c r="A10" s="32"/>
      <c r="B10" s="63"/>
      <c r="C10" s="62"/>
      <c r="D10" s="214"/>
      <c r="E10" s="62"/>
      <c r="F10" s="62"/>
      <c r="G10" s="89"/>
      <c r="H10" s="89"/>
      <c r="I10" s="62"/>
      <c r="J10" s="62"/>
      <c r="K10" s="89"/>
      <c r="L10" s="62"/>
      <c r="M10" s="62"/>
      <c r="N10" s="62"/>
      <c r="O10" s="62"/>
      <c r="P10" s="62"/>
      <c r="Q10" s="62"/>
      <c r="R10" s="89"/>
      <c r="S10" s="89"/>
      <c r="T10" s="62"/>
      <c r="U10" s="60"/>
      <c r="V10" s="94"/>
      <c r="W10" s="62"/>
      <c r="X10" s="62"/>
      <c r="Y10" s="62"/>
      <c r="Z10" s="62"/>
      <c r="AA10" s="62"/>
      <c r="AB10" s="55"/>
      <c r="AC10" s="55"/>
      <c r="AD10" s="55"/>
      <c r="AE10" s="55"/>
      <c r="AF10" s="55"/>
      <c r="AG10" s="55"/>
      <c r="AH10" s="55"/>
      <c r="AI10" s="55"/>
      <c r="AJ10" s="55"/>
      <c r="AK10" s="55"/>
      <c r="AL10" s="55"/>
    </row>
    <row r="11" spans="1:38" ht="48" customHeight="1" x14ac:dyDescent="0.3">
      <c r="A11" s="32"/>
      <c r="B11" s="63"/>
      <c r="C11" s="62"/>
      <c r="D11" s="538"/>
      <c r="E11" s="538"/>
      <c r="F11" s="62"/>
      <c r="G11" s="89"/>
      <c r="H11" s="89"/>
      <c r="I11" s="62"/>
      <c r="J11" s="62"/>
      <c r="K11" s="89"/>
      <c r="L11" s="62"/>
      <c r="M11" s="62"/>
      <c r="N11" s="62"/>
      <c r="O11" s="62"/>
      <c r="P11" s="62"/>
      <c r="Q11" s="62"/>
      <c r="R11" s="89"/>
      <c r="S11" s="89"/>
      <c r="T11" s="62"/>
      <c r="U11" s="60"/>
      <c r="V11" s="94"/>
      <c r="W11" s="62"/>
      <c r="X11" s="62"/>
      <c r="Y11" s="62"/>
      <c r="Z11" s="62"/>
      <c r="AA11" s="62"/>
      <c r="AB11" s="55"/>
      <c r="AC11" s="55"/>
      <c r="AD11" s="55"/>
      <c r="AE11" s="55"/>
      <c r="AF11" s="55"/>
      <c r="AG11" s="55"/>
      <c r="AH11" s="55"/>
      <c r="AI11" s="55"/>
      <c r="AJ11" s="55"/>
      <c r="AK11" s="55"/>
      <c r="AL11" s="55"/>
    </row>
    <row r="12" spans="1:38" ht="30" customHeight="1" x14ac:dyDescent="0.25">
      <c r="A12" s="32"/>
      <c r="B12" s="63"/>
      <c r="C12" s="500" t="s">
        <v>346</v>
      </c>
      <c r="D12" s="215">
        <v>1</v>
      </c>
      <c r="E12" s="216" t="s">
        <v>502</v>
      </c>
      <c r="F12" s="217"/>
      <c r="G12" s="218"/>
      <c r="H12" s="91"/>
      <c r="I12" s="293"/>
      <c r="J12" s="62"/>
      <c r="K12" s="89"/>
      <c r="L12" s="62"/>
      <c r="M12" s="62"/>
      <c r="N12" s="62"/>
      <c r="O12" s="219"/>
      <c r="P12" s="62"/>
      <c r="Q12" s="62"/>
      <c r="R12" s="89"/>
      <c r="S12" s="89"/>
      <c r="T12" s="62"/>
      <c r="U12" s="60"/>
      <c r="V12" s="94"/>
      <c r="W12" s="62"/>
      <c r="X12" s="62"/>
      <c r="Y12" s="62"/>
      <c r="Z12" s="62"/>
      <c r="AA12" s="62"/>
      <c r="AB12" s="55"/>
      <c r="AC12" s="55"/>
      <c r="AD12" s="55"/>
      <c r="AE12" s="55"/>
      <c r="AF12" s="55"/>
      <c r="AG12" s="55"/>
      <c r="AH12" s="55"/>
      <c r="AI12" s="55"/>
      <c r="AJ12" s="55"/>
      <c r="AK12" s="55"/>
      <c r="AL12" s="55"/>
    </row>
    <row r="13" spans="1:38" ht="30" customHeight="1" x14ac:dyDescent="0.25">
      <c r="A13" s="32"/>
      <c r="B13" s="104"/>
      <c r="C13" s="501"/>
      <c r="D13" s="220">
        <v>2</v>
      </c>
      <c r="E13" s="221" t="s">
        <v>319</v>
      </c>
      <c r="F13" s="222"/>
      <c r="G13" s="89"/>
      <c r="H13" s="89"/>
      <c r="I13" s="293"/>
      <c r="J13" s="223"/>
      <c r="K13" s="224"/>
      <c r="L13" s="223"/>
      <c r="M13" s="223"/>
      <c r="N13" s="62"/>
      <c r="O13" s="535" t="s">
        <v>450</v>
      </c>
      <c r="P13" s="62"/>
      <c r="Q13" s="62"/>
      <c r="R13" s="89"/>
      <c r="S13" s="89"/>
      <c r="T13" s="62"/>
      <c r="U13" s="60"/>
      <c r="V13" s="94"/>
      <c r="W13" s="62"/>
      <c r="X13" s="62"/>
      <c r="Y13" s="62"/>
      <c r="Z13" s="62"/>
      <c r="AA13" s="62"/>
      <c r="AB13" s="55"/>
      <c r="AC13" s="55"/>
      <c r="AD13" s="55"/>
      <c r="AE13" s="55"/>
      <c r="AF13" s="55"/>
      <c r="AG13" s="55"/>
      <c r="AH13" s="55"/>
      <c r="AI13" s="55"/>
      <c r="AJ13" s="55"/>
      <c r="AK13" s="55"/>
      <c r="AL13" s="55"/>
    </row>
    <row r="14" spans="1:38" ht="8.4499999999999993" customHeight="1" x14ac:dyDescent="0.25">
      <c r="A14" s="32"/>
      <c r="B14" s="104"/>
      <c r="C14" s="501"/>
      <c r="D14" s="375"/>
      <c r="E14" s="376"/>
      <c r="F14" s="222"/>
      <c r="G14" s="89"/>
      <c r="H14" s="89"/>
      <c r="I14" s="377"/>
      <c r="J14" s="223"/>
      <c r="K14" s="224"/>
      <c r="L14" s="223"/>
      <c r="M14" s="223"/>
      <c r="N14" s="62"/>
      <c r="O14" s="536"/>
      <c r="P14" s="62"/>
      <c r="Q14" s="62"/>
      <c r="R14" s="89"/>
      <c r="S14" s="89"/>
      <c r="T14" s="62"/>
      <c r="U14" s="60"/>
      <c r="V14" s="94"/>
      <c r="W14" s="62"/>
      <c r="X14" s="62"/>
      <c r="Y14" s="62"/>
      <c r="Z14" s="62"/>
      <c r="AA14" s="62"/>
      <c r="AB14" s="55"/>
      <c r="AC14" s="55"/>
      <c r="AD14" s="55"/>
      <c r="AE14" s="55"/>
      <c r="AF14" s="55"/>
      <c r="AG14" s="55"/>
      <c r="AH14" s="55"/>
      <c r="AI14" s="55"/>
      <c r="AJ14" s="55"/>
      <c r="AK14" s="55"/>
      <c r="AL14" s="55"/>
    </row>
    <row r="15" spans="1:38" ht="30" customHeight="1" x14ac:dyDescent="0.25">
      <c r="A15" s="32"/>
      <c r="B15" s="104"/>
      <c r="C15" s="501"/>
      <c r="D15" s="367">
        <v>3</v>
      </c>
      <c r="E15" s="306" t="s">
        <v>482</v>
      </c>
      <c r="F15" s="222"/>
      <c r="G15" s="89">
        <f>COUNTIF('Listed activity'!G9:G33,"Yes")</f>
        <v>0</v>
      </c>
      <c r="H15" s="89"/>
      <c r="I15" s="225">
        <f>G15</f>
        <v>0</v>
      </c>
      <c r="J15" s="223"/>
      <c r="K15" s="224"/>
      <c r="L15" s="223"/>
      <c r="M15" s="223"/>
      <c r="N15" s="62"/>
      <c r="O15" s="537"/>
      <c r="P15" s="62"/>
      <c r="Q15" s="62"/>
      <c r="R15" s="89"/>
      <c r="S15" s="89"/>
      <c r="T15" s="62"/>
      <c r="U15" s="60"/>
      <c r="V15" s="94"/>
      <c r="W15" s="62"/>
      <c r="X15" s="62"/>
      <c r="Y15" s="62"/>
      <c r="Z15" s="62"/>
      <c r="AA15" s="62"/>
      <c r="AB15" s="55"/>
      <c r="AC15" s="55"/>
      <c r="AD15" s="55"/>
      <c r="AE15" s="55"/>
      <c r="AF15" s="55"/>
      <c r="AG15" s="55"/>
      <c r="AH15" s="55"/>
      <c r="AI15" s="55"/>
      <c r="AJ15" s="55"/>
      <c r="AK15" s="55"/>
      <c r="AL15" s="55"/>
    </row>
    <row r="16" spans="1:38" ht="30" customHeight="1" x14ac:dyDescent="0.25">
      <c r="A16" s="32"/>
      <c r="B16" s="104"/>
      <c r="C16" s="511"/>
      <c r="D16" s="367">
        <v>4</v>
      </c>
      <c r="E16" s="306" t="s">
        <v>496</v>
      </c>
      <c r="F16" s="226"/>
      <c r="G16" s="100">
        <f>+'Listed activity'!V6</f>
        <v>0</v>
      </c>
      <c r="H16" s="120"/>
      <c r="I16" s="225" t="str">
        <f>IF(G16&gt;0,"Yes","No")</f>
        <v>No</v>
      </c>
      <c r="J16" s="223"/>
      <c r="K16" s="224"/>
      <c r="L16" s="223"/>
      <c r="M16" s="223"/>
      <c r="N16" s="62"/>
      <c r="O16" s="62"/>
      <c r="P16" s="62"/>
      <c r="Q16" s="62"/>
      <c r="R16" s="89"/>
      <c r="S16" s="89"/>
      <c r="T16" s="62"/>
      <c r="U16" s="60"/>
      <c r="V16" s="94"/>
      <c r="W16" s="62"/>
      <c r="X16" s="62"/>
      <c r="Y16" s="62"/>
      <c r="Z16" s="62"/>
      <c r="AA16" s="62"/>
      <c r="AB16" s="55"/>
      <c r="AC16" s="55"/>
      <c r="AD16" s="55"/>
      <c r="AE16" s="55"/>
      <c r="AF16" s="55"/>
      <c r="AG16" s="55"/>
      <c r="AH16" s="55"/>
      <c r="AI16" s="55"/>
      <c r="AJ16" s="55"/>
      <c r="AK16" s="55"/>
      <c r="AL16" s="55"/>
    </row>
    <row r="17" spans="1:38" ht="30" customHeight="1" x14ac:dyDescent="0.25">
      <c r="A17" s="32"/>
      <c r="B17" s="104"/>
      <c r="C17" s="227"/>
      <c r="D17" s="223"/>
      <c r="E17" s="228"/>
      <c r="F17" s="106"/>
      <c r="G17" s="89"/>
      <c r="H17" s="89"/>
      <c r="I17" s="75"/>
      <c r="J17" s="223"/>
      <c r="K17" s="224"/>
      <c r="L17" s="223"/>
      <c r="M17" s="223"/>
      <c r="N17" s="62"/>
      <c r="O17" s="62"/>
      <c r="P17" s="62"/>
      <c r="Q17" s="62"/>
      <c r="R17" s="89"/>
      <c r="S17" s="89"/>
      <c r="T17" s="62"/>
      <c r="U17" s="60"/>
      <c r="V17" s="94"/>
      <c r="W17" s="62"/>
      <c r="X17" s="62"/>
      <c r="Y17" s="62"/>
      <c r="Z17" s="62"/>
      <c r="AA17" s="62"/>
      <c r="AB17" s="55"/>
      <c r="AC17" s="55"/>
      <c r="AD17" s="55"/>
      <c r="AE17" s="55"/>
      <c r="AF17" s="55"/>
      <c r="AG17" s="55"/>
      <c r="AH17" s="55"/>
      <c r="AI17" s="55"/>
      <c r="AJ17" s="55"/>
      <c r="AK17" s="55"/>
      <c r="AL17" s="55"/>
    </row>
    <row r="18" spans="1:38" ht="18" hidden="1" customHeight="1" x14ac:dyDescent="0.25">
      <c r="A18" s="32"/>
      <c r="B18" s="229"/>
      <c r="C18" s="110"/>
      <c r="D18" s="230"/>
      <c r="E18" s="301" t="s">
        <v>317</v>
      </c>
      <c r="F18" s="89"/>
      <c r="G18" s="231" t="str">
        <f>IF(OR(I12=0,I13=0),"incomplete","complete")</f>
        <v>incomplete</v>
      </c>
      <c r="H18" s="89">
        <f>COUNTIF(I12:I16,"Yes")</f>
        <v>0</v>
      </c>
      <c r="I18" s="232" t="str">
        <f>IF(OR(H18&gt;0,I15&gt;0),"yes","no")</f>
        <v>no</v>
      </c>
      <c r="J18" s="224"/>
      <c r="K18" s="224"/>
      <c r="L18" s="224"/>
      <c r="M18" s="224"/>
      <c r="N18" s="89"/>
      <c r="O18" s="89"/>
      <c r="P18" s="62"/>
      <c r="Q18" s="62"/>
      <c r="R18" s="89"/>
      <c r="S18" s="89"/>
      <c r="T18" s="62"/>
      <c r="U18" s="60"/>
      <c r="V18" s="94"/>
      <c r="W18" s="62"/>
      <c r="X18" s="62"/>
      <c r="Y18" s="62"/>
      <c r="Z18" s="62"/>
      <c r="AA18" s="62"/>
      <c r="AB18" s="55"/>
      <c r="AC18" s="55"/>
      <c r="AD18" s="55"/>
      <c r="AE18" s="55"/>
      <c r="AF18" s="55"/>
      <c r="AG18" s="55"/>
      <c r="AH18" s="55"/>
      <c r="AI18" s="55"/>
      <c r="AJ18" s="55"/>
      <c r="AK18" s="55"/>
      <c r="AL18" s="55"/>
    </row>
    <row r="19" spans="1:38" ht="60" customHeight="1" x14ac:dyDescent="0.25">
      <c r="A19" s="32"/>
      <c r="B19" s="104"/>
      <c r="C19" s="102"/>
      <c r="D19" s="97"/>
      <c r="E19" s="61" t="str">
        <f>IF(G19="incomplete","Please check that you have entered all the information about your activities and capacity on the Listed Activities sheet for variations","")</f>
        <v/>
      </c>
      <c r="F19" s="62"/>
      <c r="G19" s="89" t="str">
        <f>IF(OR('Listed activity'!Q7="incomplete",'Listed activity'!R7="Incomplete",'Listed activity'!S7="incomplete"),"incomplete","complete")</f>
        <v>complete</v>
      </c>
      <c r="H19" s="89"/>
      <c r="I19" s="532" t="str">
        <f>IF(OR(I16="yes",I12="Yes",I13="yes",I15&gt;0),"Based on your replies in the listed activity tab, and the answers in this section you have a substantial variation",IF(G18="incomplete","Please ensure that you have answered the questions in the blue dropdown boxes above","This will be a normal variation application"))</f>
        <v>Please ensure that you have answered the questions in the blue dropdown boxes above</v>
      </c>
      <c r="J19" s="533"/>
      <c r="K19" s="533"/>
      <c r="L19" s="533"/>
      <c r="M19" s="534"/>
      <c r="N19" s="233"/>
      <c r="O19" s="62"/>
      <c r="P19" s="62"/>
      <c r="Q19" s="62"/>
      <c r="R19" s="89"/>
      <c r="S19" s="89"/>
      <c r="T19" s="62"/>
      <c r="U19" s="60"/>
      <c r="V19" s="94"/>
      <c r="W19" s="62"/>
      <c r="X19" s="62"/>
      <c r="Y19" s="62"/>
      <c r="Z19" s="62"/>
      <c r="AA19" s="62"/>
      <c r="AB19" s="55"/>
      <c r="AC19" s="55"/>
      <c r="AD19" s="55"/>
      <c r="AE19" s="55"/>
      <c r="AF19" s="55"/>
      <c r="AG19" s="55"/>
      <c r="AH19" s="55"/>
      <c r="AI19" s="55"/>
      <c r="AJ19" s="55"/>
      <c r="AK19" s="55"/>
      <c r="AL19" s="55"/>
    </row>
    <row r="20" spans="1:38" ht="27.75" customHeight="1" x14ac:dyDescent="0.25">
      <c r="A20" s="32"/>
      <c r="B20" s="104"/>
      <c r="C20" s="102"/>
      <c r="D20" s="97"/>
      <c r="E20" s="61"/>
      <c r="F20" s="62"/>
      <c r="G20" s="89"/>
      <c r="H20" s="89"/>
      <c r="I20" s="234"/>
      <c r="J20" s="234"/>
      <c r="K20" s="235"/>
      <c r="L20" s="234"/>
      <c r="M20" s="234"/>
      <c r="N20" s="233"/>
      <c r="O20" s="62"/>
      <c r="P20" s="62"/>
      <c r="Q20" s="62"/>
      <c r="R20" s="509" t="s">
        <v>460</v>
      </c>
      <c r="S20" s="509"/>
      <c r="T20" s="62"/>
      <c r="U20" s="60"/>
      <c r="V20" s="94"/>
      <c r="W20" s="62"/>
      <c r="X20" s="62"/>
      <c r="Y20" s="62"/>
      <c r="Z20" s="62"/>
      <c r="AA20" s="62"/>
      <c r="AB20" s="55"/>
      <c r="AC20" s="55"/>
      <c r="AD20" s="55"/>
      <c r="AE20" s="55"/>
      <c r="AF20" s="55"/>
      <c r="AG20" s="55"/>
      <c r="AH20" s="55"/>
      <c r="AI20" s="55"/>
      <c r="AJ20" s="55"/>
      <c r="AK20" s="55"/>
      <c r="AL20" s="55"/>
    </row>
    <row r="21" spans="1:38" ht="14.25" customHeight="1" x14ac:dyDescent="0.3">
      <c r="A21" s="32"/>
      <c r="B21" s="104"/>
      <c r="C21" s="102"/>
      <c r="D21" s="510"/>
      <c r="E21" s="510"/>
      <c r="F21" s="62"/>
      <c r="G21" s="89"/>
      <c r="H21" s="224"/>
      <c r="I21" s="109"/>
      <c r="J21" s="223"/>
      <c r="K21" s="224"/>
      <c r="L21" s="223"/>
      <c r="M21" s="223"/>
      <c r="N21" s="62"/>
      <c r="O21" s="62"/>
      <c r="P21" s="62"/>
      <c r="Q21" s="62"/>
      <c r="R21" s="89"/>
      <c r="S21" s="89"/>
      <c r="T21" s="62"/>
      <c r="U21" s="60"/>
      <c r="V21" s="94"/>
      <c r="W21" s="62"/>
      <c r="X21" s="62"/>
      <c r="Y21" s="62"/>
      <c r="Z21" s="62"/>
      <c r="AA21" s="62"/>
      <c r="AB21" s="55"/>
      <c r="AC21" s="55"/>
      <c r="AD21" s="55"/>
      <c r="AE21" s="55"/>
      <c r="AF21" s="55"/>
      <c r="AG21" s="55"/>
      <c r="AH21" s="55"/>
      <c r="AI21" s="55"/>
      <c r="AJ21" s="55"/>
      <c r="AK21" s="55"/>
      <c r="AL21" s="55"/>
    </row>
    <row r="22" spans="1:38" ht="63" customHeight="1" x14ac:dyDescent="0.25">
      <c r="A22" s="32"/>
      <c r="B22" s="63"/>
      <c r="C22" s="500" t="s">
        <v>318</v>
      </c>
      <c r="D22" s="215">
        <v>1</v>
      </c>
      <c r="E22" s="236" t="s">
        <v>486</v>
      </c>
      <c r="F22" s="217"/>
      <c r="G22" s="91"/>
      <c r="H22" s="91"/>
      <c r="I22" s="294"/>
      <c r="J22" s="62"/>
      <c r="K22" s="89">
        <f>IF(I22=0,0,IF(I22=1,1,IF(I22=2,2,3)))</f>
        <v>0</v>
      </c>
      <c r="L22" s="62"/>
      <c r="M22" s="62"/>
      <c r="N22" s="62"/>
      <c r="O22" s="237"/>
      <c r="P22" s="62"/>
      <c r="Q22" s="62"/>
      <c r="R22" s="89">
        <v>4</v>
      </c>
      <c r="S22" s="89"/>
      <c r="T22" s="62"/>
      <c r="U22" s="60"/>
      <c r="V22" s="94"/>
      <c r="W22" s="62"/>
      <c r="X22" s="62"/>
      <c r="Y22" s="62"/>
      <c r="Z22" s="62"/>
      <c r="AA22" s="62"/>
      <c r="AB22" s="55"/>
      <c r="AC22" s="55"/>
      <c r="AD22" s="55"/>
      <c r="AE22" s="55"/>
      <c r="AF22" s="55"/>
      <c r="AG22" s="55"/>
      <c r="AH22" s="55"/>
      <c r="AI22" s="55"/>
      <c r="AJ22" s="55"/>
      <c r="AK22" s="55"/>
      <c r="AL22" s="55"/>
    </row>
    <row r="23" spans="1:38" ht="6.95" customHeight="1" x14ac:dyDescent="0.25">
      <c r="A23" s="32"/>
      <c r="B23" s="63"/>
      <c r="C23" s="501"/>
      <c r="D23" s="378"/>
      <c r="E23" s="379"/>
      <c r="F23" s="238"/>
      <c r="G23" s="89"/>
      <c r="H23" s="89"/>
      <c r="I23" s="380"/>
      <c r="J23" s="62"/>
      <c r="K23" s="89"/>
      <c r="L23" s="62"/>
      <c r="M23" s="62"/>
      <c r="N23" s="62"/>
      <c r="O23" s="237"/>
      <c r="P23" s="62"/>
      <c r="Q23" s="62"/>
      <c r="R23" s="89"/>
      <c r="S23" s="89"/>
      <c r="T23" s="62"/>
      <c r="U23" s="60"/>
      <c r="V23" s="94"/>
      <c r="W23" s="62"/>
      <c r="X23" s="62"/>
      <c r="Y23" s="62"/>
      <c r="Z23" s="62"/>
      <c r="AA23" s="62"/>
      <c r="AB23" s="55"/>
      <c r="AC23" s="55"/>
      <c r="AD23" s="55"/>
      <c r="AE23" s="55"/>
      <c r="AF23" s="55"/>
      <c r="AG23" s="55"/>
      <c r="AH23" s="55"/>
      <c r="AI23" s="55"/>
      <c r="AJ23" s="55"/>
      <c r="AK23" s="55"/>
      <c r="AL23" s="55"/>
    </row>
    <row r="24" spans="1:38" ht="57.75" customHeight="1" x14ac:dyDescent="0.25">
      <c r="A24" s="32"/>
      <c r="B24" s="104"/>
      <c r="C24" s="501"/>
      <c r="D24" s="367">
        <v>2</v>
      </c>
      <c r="E24" s="368" t="s">
        <v>481</v>
      </c>
      <c r="F24" s="238"/>
      <c r="G24" s="92" cm="1">
        <f t="array" ref="G24">SUMPRODUCT((('Listed activity'!M9:M33&lt;&gt;"")/COUNTIF('Listed activity'!M9:M33,'Listed activity'!M9:M33&amp;"")))</f>
        <v>0</v>
      </c>
      <c r="H24" s="90"/>
      <c r="I24" s="225">
        <f>G24</f>
        <v>0</v>
      </c>
      <c r="J24" s="62"/>
      <c r="K24" s="89">
        <f>IF(I24=0,0,IF(I24=1,1,IF(I24=2,2,3)))</f>
        <v>0</v>
      </c>
      <c r="L24" s="62"/>
      <c r="M24" s="62"/>
      <c r="N24" s="62"/>
      <c r="O24" s="62"/>
      <c r="P24" s="62"/>
      <c r="Q24" s="62"/>
      <c r="R24" s="89">
        <v>6</v>
      </c>
      <c r="S24" s="89"/>
      <c r="T24" s="62"/>
      <c r="U24" s="60"/>
      <c r="V24" s="94"/>
      <c r="W24" s="62"/>
      <c r="X24" s="62"/>
      <c r="Y24" s="62"/>
      <c r="Z24" s="62"/>
      <c r="AA24" s="62"/>
      <c r="AB24" s="55"/>
      <c r="AC24" s="55"/>
      <c r="AD24" s="55"/>
      <c r="AE24" s="55"/>
      <c r="AF24" s="55"/>
      <c r="AG24" s="55"/>
      <c r="AH24" s="55"/>
      <c r="AI24" s="55"/>
      <c r="AJ24" s="55"/>
      <c r="AK24" s="55"/>
      <c r="AL24" s="55"/>
    </row>
    <row r="25" spans="1:38" ht="23.25" customHeight="1" x14ac:dyDescent="0.25">
      <c r="A25" s="32"/>
      <c r="B25" s="104"/>
      <c r="C25" s="501"/>
      <c r="D25" s="367">
        <v>3</v>
      </c>
      <c r="E25" s="369" t="s">
        <v>269</v>
      </c>
      <c r="F25" s="238"/>
      <c r="G25" s="89">
        <f>COUNTIF('Listed activity'!E9:E33,"*Part*")</f>
        <v>0</v>
      </c>
      <c r="H25" s="89"/>
      <c r="I25" s="225">
        <f>G25</f>
        <v>0</v>
      </c>
      <c r="J25" s="62"/>
      <c r="K25" s="100">
        <f>IF(I25=0,0,IF(I25=1,1,IF(I25=2,2,3)))</f>
        <v>0</v>
      </c>
      <c r="L25" s="62"/>
      <c r="M25" s="62"/>
      <c r="N25" s="62"/>
      <c r="O25" s="62"/>
      <c r="P25" s="62"/>
      <c r="Q25" s="62"/>
      <c r="R25" s="89">
        <v>10</v>
      </c>
      <c r="S25" s="89"/>
      <c r="T25" s="62"/>
      <c r="U25" s="60"/>
      <c r="V25" s="94"/>
      <c r="W25" s="62"/>
      <c r="X25" s="62"/>
      <c r="Y25" s="62"/>
      <c r="Z25" s="62"/>
      <c r="AA25" s="62"/>
      <c r="AB25" s="55"/>
      <c r="AC25" s="55"/>
      <c r="AD25" s="55"/>
      <c r="AE25" s="55"/>
      <c r="AF25" s="55"/>
      <c r="AG25" s="55"/>
      <c r="AH25" s="55"/>
      <c r="AI25" s="55"/>
      <c r="AJ25" s="55"/>
      <c r="AK25" s="55"/>
      <c r="AL25" s="55"/>
    </row>
    <row r="26" spans="1:38" ht="36" customHeight="1" x14ac:dyDescent="0.25">
      <c r="A26" s="32"/>
      <c r="B26" s="104"/>
      <c r="C26" s="511"/>
      <c r="D26" s="370">
        <v>4</v>
      </c>
      <c r="E26" s="371" t="s">
        <v>497</v>
      </c>
      <c r="F26" s="239"/>
      <c r="G26" s="100">
        <f>IF(I18="yes",0,1)</f>
        <v>1</v>
      </c>
      <c r="H26" s="240">
        <f>IF(AND(G26=1,'Listed activity'!X7&gt;0.25),1,0)</f>
        <v>0</v>
      </c>
      <c r="I26" s="225" t="str">
        <f>IF(H26=1,"Yes","No")</f>
        <v>No</v>
      </c>
      <c r="J26" s="62"/>
      <c r="K26" s="100">
        <f>H26</f>
        <v>0</v>
      </c>
      <c r="L26" s="62"/>
      <c r="M26" s="62"/>
      <c r="N26" s="62"/>
      <c r="O26" s="62"/>
      <c r="P26" s="62"/>
      <c r="Q26" s="62"/>
      <c r="R26" s="89"/>
      <c r="S26" s="89"/>
      <c r="T26" s="62"/>
      <c r="U26" s="60"/>
      <c r="V26" s="94"/>
      <c r="W26" s="62"/>
      <c r="X26" s="62"/>
      <c r="Y26" s="62"/>
      <c r="Z26" s="62"/>
      <c r="AA26" s="62"/>
      <c r="AB26" s="55"/>
      <c r="AC26" s="55"/>
      <c r="AD26" s="55"/>
      <c r="AE26" s="55"/>
      <c r="AF26" s="55"/>
      <c r="AG26" s="55"/>
      <c r="AH26" s="55"/>
      <c r="AI26" s="55"/>
      <c r="AJ26" s="55"/>
      <c r="AK26" s="55"/>
      <c r="AL26" s="55"/>
    </row>
    <row r="27" spans="1:38" ht="18.75" customHeight="1" x14ac:dyDescent="0.25">
      <c r="A27" s="32"/>
      <c r="B27" s="63"/>
      <c r="C27" s="62"/>
      <c r="D27" s="97"/>
      <c r="E27" s="62"/>
      <c r="F27" s="62"/>
      <c r="G27" s="89"/>
      <c r="H27" s="105"/>
      <c r="I27" s="62"/>
      <c r="J27" s="62"/>
      <c r="K27" s="89"/>
      <c r="L27" s="62"/>
      <c r="M27" s="62"/>
      <c r="N27" s="62"/>
      <c r="O27" s="62"/>
      <c r="P27" s="62"/>
      <c r="Q27" s="62"/>
      <c r="R27" s="89"/>
      <c r="S27" s="89"/>
      <c r="T27" s="62"/>
      <c r="U27" s="60"/>
      <c r="V27" s="94"/>
      <c r="W27" s="62"/>
      <c r="X27" s="62"/>
      <c r="Y27" s="62"/>
      <c r="Z27" s="62"/>
      <c r="AA27" s="62"/>
      <c r="AB27" s="55"/>
      <c r="AC27" s="55"/>
      <c r="AD27" s="55"/>
      <c r="AE27" s="55"/>
      <c r="AF27" s="55"/>
      <c r="AG27" s="55"/>
      <c r="AH27" s="55"/>
      <c r="AI27" s="55"/>
      <c r="AJ27" s="55"/>
      <c r="AK27" s="55"/>
      <c r="AL27" s="55"/>
    </row>
    <row r="28" spans="1:38" s="32" customFormat="1" ht="18.75" customHeight="1" x14ac:dyDescent="0.25">
      <c r="B28" s="63"/>
      <c r="C28" s="62"/>
      <c r="D28" s="62"/>
      <c r="E28" s="526" t="str">
        <f>IF(OR(H28="incomplete",H29="incomplete",H30="incomplete"),"Please check that you have entered all the information on the Listed Activities sheet for Variations","")</f>
        <v/>
      </c>
      <c r="F28" s="62"/>
      <c r="G28" s="303" t="s">
        <v>372</v>
      </c>
      <c r="H28" s="178" t="str">
        <f>+'Listed activity'!Q7</f>
        <v>complete</v>
      </c>
      <c r="I28" s="62"/>
      <c r="J28" s="62"/>
      <c r="K28" s="62"/>
      <c r="L28" s="62"/>
      <c r="M28" s="62"/>
      <c r="N28" s="62"/>
      <c r="O28" s="62"/>
      <c r="P28" s="62"/>
      <c r="Q28" s="62"/>
      <c r="R28" s="62"/>
      <c r="S28" s="62"/>
      <c r="T28" s="62"/>
      <c r="U28" s="60"/>
      <c r="V28" s="94"/>
      <c r="W28" s="62"/>
      <c r="X28" s="62"/>
      <c r="Y28" s="62"/>
      <c r="Z28" s="62"/>
      <c r="AA28" s="62"/>
      <c r="AB28" s="55"/>
      <c r="AC28" s="55"/>
      <c r="AD28" s="55"/>
      <c r="AE28" s="55"/>
      <c r="AF28" s="55"/>
      <c r="AG28" s="55"/>
      <c r="AH28" s="55"/>
      <c r="AI28" s="55"/>
      <c r="AJ28" s="55"/>
      <c r="AK28" s="55"/>
      <c r="AL28" s="55"/>
    </row>
    <row r="29" spans="1:38" s="32" customFormat="1" ht="18.75" customHeight="1" x14ac:dyDescent="0.25">
      <c r="B29" s="63"/>
      <c r="C29" s="62"/>
      <c r="D29" s="62"/>
      <c r="E29" s="526"/>
      <c r="F29" s="62"/>
      <c r="G29" s="303" t="s">
        <v>373</v>
      </c>
      <c r="H29" s="178" t="str">
        <f>+'Listed activity'!R7</f>
        <v>complete</v>
      </c>
      <c r="I29" s="62"/>
      <c r="J29" s="62"/>
      <c r="K29" s="62"/>
      <c r="L29" s="62"/>
      <c r="M29" s="62"/>
      <c r="N29" s="62"/>
      <c r="O29" s="62"/>
      <c r="P29" s="62"/>
      <c r="Q29" s="62"/>
      <c r="R29" s="62"/>
      <c r="S29" s="62"/>
      <c r="T29" s="62"/>
      <c r="U29" s="60"/>
      <c r="V29" s="94"/>
      <c r="W29" s="62"/>
      <c r="X29" s="62"/>
      <c r="Y29" s="62"/>
      <c r="Z29" s="62"/>
      <c r="AA29" s="62"/>
      <c r="AB29" s="55"/>
      <c r="AC29" s="55"/>
      <c r="AD29" s="55"/>
      <c r="AE29" s="55"/>
      <c r="AF29" s="55"/>
      <c r="AG29" s="55"/>
      <c r="AH29" s="55"/>
      <c r="AI29" s="55"/>
      <c r="AJ29" s="55"/>
      <c r="AK29" s="55"/>
      <c r="AL29" s="55"/>
    </row>
    <row r="30" spans="1:38" s="32" customFormat="1" ht="12" customHeight="1" x14ac:dyDescent="0.25">
      <c r="B30" s="63"/>
      <c r="C30" s="62"/>
      <c r="D30" s="62"/>
      <c r="E30" s="526"/>
      <c r="F30" s="62"/>
      <c r="G30" s="303" t="s">
        <v>374</v>
      </c>
      <c r="H30" s="178" t="str">
        <f>+'Listed activity'!S7</f>
        <v>complete</v>
      </c>
      <c r="I30" s="62"/>
      <c r="J30" s="62"/>
      <c r="K30" s="62"/>
      <c r="L30" s="62"/>
      <c r="M30" s="62"/>
      <c r="N30" s="62"/>
      <c r="O30" s="62"/>
      <c r="P30" s="62"/>
      <c r="Q30" s="62"/>
      <c r="R30" s="62"/>
      <c r="S30" s="62"/>
      <c r="T30" s="62"/>
      <c r="U30" s="60"/>
      <c r="V30" s="94"/>
      <c r="W30" s="62"/>
      <c r="X30" s="62"/>
      <c r="Y30" s="62"/>
      <c r="Z30" s="62"/>
      <c r="AA30" s="62"/>
      <c r="AB30" s="55"/>
      <c r="AC30" s="55"/>
      <c r="AD30" s="55"/>
      <c r="AE30" s="55"/>
      <c r="AF30" s="55"/>
      <c r="AG30" s="55"/>
      <c r="AH30" s="55"/>
      <c r="AI30" s="55"/>
      <c r="AJ30" s="55"/>
      <c r="AK30" s="55"/>
      <c r="AL30" s="55"/>
    </row>
    <row r="31" spans="1:38" s="46" customFormat="1" ht="21" hidden="1" customHeight="1" x14ac:dyDescent="0.25">
      <c r="A31" s="32"/>
      <c r="B31" s="241"/>
      <c r="C31" s="89"/>
      <c r="D31" s="89"/>
      <c r="E31" s="95"/>
      <c r="F31" s="89"/>
      <c r="G31" s="89"/>
      <c r="H31" s="89"/>
      <c r="I31" s="232" t="s">
        <v>379</v>
      </c>
      <c r="J31" s="89"/>
      <c r="K31" s="244">
        <f>SUM(K22:K26)</f>
        <v>0</v>
      </c>
      <c r="L31" s="89"/>
      <c r="M31" s="244" t="str">
        <f>IF(K31=0,"",IF(K31&lt;$R$22,"Band 1",IF(K31&lt;$R$24,"Band 2",IF(K31&lt;$R$25,"Band 3","Band 4"))))</f>
        <v/>
      </c>
      <c r="N31" s="89"/>
      <c r="O31" s="89"/>
      <c r="P31" s="89"/>
      <c r="Q31" s="89"/>
      <c r="R31" s="89"/>
      <c r="S31" s="89"/>
      <c r="T31" s="89"/>
      <c r="U31" s="243"/>
      <c r="V31" s="90"/>
      <c r="W31" s="89"/>
      <c r="X31" s="89"/>
      <c r="Y31" s="89"/>
      <c r="Z31" s="89"/>
      <c r="AA31" s="89"/>
      <c r="AB31" s="103"/>
      <c r="AC31" s="103"/>
      <c r="AD31" s="103"/>
      <c r="AE31" s="103"/>
      <c r="AF31" s="103"/>
      <c r="AG31" s="103"/>
      <c r="AH31" s="103"/>
      <c r="AI31" s="103"/>
      <c r="AJ31" s="103"/>
      <c r="AK31" s="103"/>
      <c r="AL31" s="103"/>
    </row>
    <row r="32" spans="1:38" ht="29.25" customHeight="1" x14ac:dyDescent="0.25">
      <c r="A32" s="32"/>
      <c r="B32" s="63"/>
      <c r="C32" s="62"/>
      <c r="D32" s="62"/>
      <c r="E32" s="62"/>
      <c r="F32" s="62"/>
      <c r="G32" s="89"/>
      <c r="H32" s="89"/>
      <c r="I32" s="109"/>
      <c r="J32" s="62"/>
      <c r="K32" s="89"/>
      <c r="L32" s="62"/>
      <c r="M32" s="62"/>
      <c r="N32" s="62"/>
      <c r="O32" s="62"/>
      <c r="P32" s="62"/>
      <c r="Q32" s="62"/>
      <c r="R32" s="89"/>
      <c r="S32" s="99"/>
      <c r="T32" s="94"/>
      <c r="U32" s="60"/>
      <c r="V32" s="62"/>
      <c r="W32" s="62"/>
      <c r="X32" s="62"/>
      <c r="Y32" s="62"/>
      <c r="Z32" s="62"/>
      <c r="AA32" s="62"/>
      <c r="AB32" s="55"/>
      <c r="AC32" s="55"/>
      <c r="AD32" s="55"/>
      <c r="AE32" s="55"/>
      <c r="AF32" s="55"/>
      <c r="AG32" s="55"/>
      <c r="AH32" s="55"/>
      <c r="AI32" s="55"/>
      <c r="AJ32" s="55"/>
      <c r="AK32" s="55"/>
      <c r="AL32" s="55"/>
    </row>
    <row r="33" spans="1:38" ht="30" customHeight="1" x14ac:dyDescent="0.25">
      <c r="A33" s="32"/>
      <c r="B33" s="63"/>
      <c r="C33" s="500" t="s">
        <v>335</v>
      </c>
      <c r="D33" s="297">
        <v>1</v>
      </c>
      <c r="E33" s="245" t="s">
        <v>487</v>
      </c>
      <c r="F33" s="217"/>
      <c r="G33" s="246" t="s">
        <v>197</v>
      </c>
      <c r="H33" s="247"/>
      <c r="I33" s="295"/>
      <c r="J33" s="62"/>
      <c r="K33" s="89"/>
      <c r="L33" s="62"/>
      <c r="M33" s="62"/>
      <c r="N33" s="62"/>
      <c r="O33" s="62"/>
      <c r="P33" s="102"/>
      <c r="Q33" s="102"/>
      <c r="R33" s="89"/>
      <c r="S33" s="89"/>
      <c r="T33" s="94"/>
      <c r="U33" s="60"/>
      <c r="V33" s="62"/>
      <c r="W33" s="62"/>
      <c r="X33" s="62"/>
      <c r="Y33" s="62"/>
      <c r="Z33" s="62"/>
      <c r="AA33" s="62"/>
      <c r="AB33" s="55"/>
      <c r="AC33" s="55"/>
      <c r="AD33" s="55"/>
      <c r="AE33" s="55"/>
      <c r="AF33" s="55"/>
      <c r="AG33" s="55"/>
      <c r="AH33" s="55"/>
      <c r="AI33" s="55"/>
      <c r="AJ33" s="55"/>
      <c r="AK33" s="55"/>
      <c r="AL33" s="55"/>
    </row>
    <row r="34" spans="1:38" ht="30" customHeight="1" x14ac:dyDescent="0.25">
      <c r="A34" s="32"/>
      <c r="B34" s="104"/>
      <c r="C34" s="501"/>
      <c r="D34" s="299">
        <v>2</v>
      </c>
      <c r="E34" s="248" t="s">
        <v>347</v>
      </c>
      <c r="F34" s="238"/>
      <c r="G34" s="249" t="s">
        <v>303</v>
      </c>
      <c r="H34" s="249"/>
      <c r="I34" s="294"/>
      <c r="J34" s="62"/>
      <c r="K34" s="89"/>
      <c r="L34" s="62"/>
      <c r="M34" s="62"/>
      <c r="N34" s="62"/>
      <c r="O34" s="102"/>
      <c r="P34" s="102"/>
      <c r="Q34" s="102"/>
      <c r="R34" s="89"/>
      <c r="S34" s="89"/>
      <c r="T34" s="94"/>
      <c r="U34" s="60"/>
      <c r="V34" s="62"/>
      <c r="W34" s="62"/>
      <c r="X34" s="62"/>
      <c r="Y34" s="62"/>
      <c r="Z34" s="62"/>
      <c r="AA34" s="62"/>
      <c r="AB34" s="55"/>
      <c r="AC34" s="55"/>
      <c r="AD34" s="55"/>
      <c r="AE34" s="55"/>
      <c r="AF34" s="55"/>
      <c r="AG34" s="55"/>
      <c r="AH34" s="55"/>
      <c r="AI34" s="55"/>
      <c r="AJ34" s="55"/>
      <c r="AK34" s="55"/>
      <c r="AL34" s="55"/>
    </row>
    <row r="35" spans="1:38" ht="30" customHeight="1" x14ac:dyDescent="0.25">
      <c r="A35" s="32"/>
      <c r="B35" s="104"/>
      <c r="C35" s="501"/>
      <c r="D35" s="299">
        <v>3</v>
      </c>
      <c r="E35" s="248" t="s">
        <v>308</v>
      </c>
      <c r="F35" s="238"/>
      <c r="G35" s="249" t="str">
        <f>IF(I35="yes",1,"0")</f>
        <v>0</v>
      </c>
      <c r="H35" s="250"/>
      <c r="I35" s="294"/>
      <c r="J35" s="62"/>
      <c r="K35" s="89">
        <f>SUM(COUNTIF(I33:I35,"Yes")+(COUNTIF(I38:I39,"Yes")))</f>
        <v>0</v>
      </c>
      <c r="L35" s="62"/>
      <c r="M35" s="62"/>
      <c r="N35" s="62"/>
      <c r="O35" s="237"/>
      <c r="P35" s="102"/>
      <c r="Q35" s="102"/>
      <c r="R35" s="89"/>
      <c r="S35" s="89"/>
      <c r="T35" s="94"/>
      <c r="U35" s="60"/>
      <c r="V35" s="62"/>
      <c r="W35" s="62"/>
      <c r="X35" s="62"/>
      <c r="Y35" s="62"/>
      <c r="Z35" s="62"/>
      <c r="AA35" s="62"/>
      <c r="AB35" s="55"/>
      <c r="AC35" s="55"/>
      <c r="AD35" s="55"/>
      <c r="AE35" s="55"/>
      <c r="AF35" s="55"/>
      <c r="AG35" s="55"/>
      <c r="AH35" s="55"/>
      <c r="AI35" s="55"/>
      <c r="AJ35" s="55"/>
      <c r="AK35" s="55"/>
      <c r="AL35" s="55"/>
    </row>
    <row r="36" spans="1:38" ht="30" customHeight="1" x14ac:dyDescent="0.25">
      <c r="A36" s="32"/>
      <c r="B36" s="104"/>
      <c r="C36" s="501"/>
      <c r="D36" s="307">
        <v>4</v>
      </c>
      <c r="E36" s="221" t="s">
        <v>488</v>
      </c>
      <c r="F36" s="238"/>
      <c r="G36" s="251" t="s">
        <v>197</v>
      </c>
      <c r="H36" s="250"/>
      <c r="I36" s="295"/>
      <c r="J36" s="62"/>
      <c r="K36" s="89">
        <f>IF(I36="Yes",-1,0)</f>
        <v>0</v>
      </c>
      <c r="L36" s="62"/>
      <c r="M36" s="62"/>
      <c r="N36" s="62"/>
      <c r="O36" s="237"/>
      <c r="P36" s="102"/>
      <c r="Q36" s="102"/>
      <c r="R36" s="89"/>
      <c r="S36" s="89"/>
      <c r="T36" s="94"/>
      <c r="U36" s="60"/>
      <c r="V36" s="62"/>
      <c r="W36" s="62"/>
      <c r="X36" s="62"/>
      <c r="Y36" s="62"/>
      <c r="Z36" s="62"/>
      <c r="AA36" s="62"/>
      <c r="AB36" s="55"/>
      <c r="AC36" s="55"/>
      <c r="AD36" s="55"/>
      <c r="AE36" s="55"/>
      <c r="AF36" s="55"/>
      <c r="AG36" s="55"/>
      <c r="AH36" s="55"/>
      <c r="AI36" s="55"/>
      <c r="AJ36" s="55"/>
      <c r="AK36" s="55"/>
      <c r="AL36" s="55"/>
    </row>
    <row r="37" spans="1:38" ht="9.6" customHeight="1" x14ac:dyDescent="0.25">
      <c r="A37" s="32"/>
      <c r="B37" s="104"/>
      <c r="C37" s="501"/>
      <c r="D37" s="381"/>
      <c r="E37" s="382"/>
      <c r="F37" s="238"/>
      <c r="G37" s="249"/>
      <c r="H37" s="250"/>
      <c r="I37" s="383"/>
      <c r="J37" s="62"/>
      <c r="K37" s="89"/>
      <c r="L37" s="62"/>
      <c r="M37" s="62"/>
      <c r="N37" s="62"/>
      <c r="O37" s="237"/>
      <c r="P37" s="102"/>
      <c r="Q37" s="102"/>
      <c r="R37" s="89"/>
      <c r="S37" s="89"/>
      <c r="T37" s="94"/>
      <c r="U37" s="60"/>
      <c r="V37" s="62"/>
      <c r="W37" s="62"/>
      <c r="X37" s="62"/>
      <c r="Y37" s="62"/>
      <c r="Z37" s="62"/>
      <c r="AA37" s="62"/>
      <c r="AB37" s="55"/>
      <c r="AC37" s="55"/>
      <c r="AD37" s="55"/>
      <c r="AE37" s="55"/>
      <c r="AF37" s="55"/>
      <c r="AG37" s="55"/>
      <c r="AH37" s="55"/>
      <c r="AI37" s="55"/>
      <c r="AJ37" s="55"/>
      <c r="AK37" s="55"/>
      <c r="AL37" s="55"/>
    </row>
    <row r="38" spans="1:38" ht="30" customHeight="1" x14ac:dyDescent="0.25">
      <c r="A38" s="32"/>
      <c r="B38" s="104"/>
      <c r="C38" s="501"/>
      <c r="D38" s="372">
        <v>5</v>
      </c>
      <c r="E38" s="111" t="s">
        <v>484</v>
      </c>
      <c r="F38" s="238"/>
      <c r="G38" s="249">
        <f>COUNTIF('Listed activity'!E9:E33,"5.1*")</f>
        <v>0</v>
      </c>
      <c r="H38" s="250"/>
      <c r="I38" s="225" t="str">
        <f>IF(G38&gt;0,"Yes","No")</f>
        <v>No</v>
      </c>
      <c r="J38" s="62"/>
      <c r="K38" s="46">
        <f>SUM(K35,K36)</f>
        <v>0</v>
      </c>
      <c r="L38" s="62"/>
      <c r="M38" s="62"/>
      <c r="N38" s="62"/>
      <c r="O38" s="237"/>
      <c r="P38" s="102"/>
      <c r="Q38" s="102"/>
      <c r="R38" s="89"/>
      <c r="S38" s="89"/>
      <c r="T38" s="94"/>
      <c r="U38" s="60"/>
      <c r="V38" s="62"/>
      <c r="W38" s="62"/>
      <c r="X38" s="62"/>
      <c r="Y38" s="62"/>
      <c r="Z38" s="62"/>
      <c r="AA38" s="62"/>
      <c r="AB38" s="55"/>
      <c r="AC38" s="55"/>
      <c r="AD38" s="55"/>
      <c r="AE38" s="55"/>
      <c r="AF38" s="55"/>
      <c r="AG38" s="55"/>
      <c r="AH38" s="55"/>
      <c r="AI38" s="55"/>
      <c r="AJ38" s="55"/>
      <c r="AK38" s="55"/>
      <c r="AL38" s="55"/>
    </row>
    <row r="39" spans="1:38" ht="30" customHeight="1" x14ac:dyDescent="0.25">
      <c r="A39" s="32"/>
      <c r="B39" s="104"/>
      <c r="C39" s="501"/>
      <c r="D39" s="373">
        <v>6</v>
      </c>
      <c r="E39" s="305" t="s">
        <v>343</v>
      </c>
      <c r="F39" s="217"/>
      <c r="G39" s="91">
        <f>COUNTIF('Listed activity'!P9:P33,1)</f>
        <v>0</v>
      </c>
      <c r="H39" s="91"/>
      <c r="I39" s="225" t="str">
        <f>IF(G39&gt;0,"Yes","No")</f>
        <v>No</v>
      </c>
      <c r="J39" s="62"/>
      <c r="K39" s="244">
        <f>IF(K38=1,1,(IF(K38&gt;1,2,0)))</f>
        <v>0</v>
      </c>
      <c r="L39" s="62"/>
      <c r="M39" s="62"/>
      <c r="N39" s="62"/>
      <c r="O39" s="102"/>
      <c r="P39" s="102"/>
      <c r="Q39" s="102"/>
      <c r="R39" s="89"/>
      <c r="S39" s="89"/>
      <c r="T39" s="94"/>
      <c r="U39" s="60"/>
      <c r="V39" s="62"/>
      <c r="W39" s="62"/>
      <c r="X39" s="62"/>
      <c r="Y39" s="62"/>
      <c r="Z39" s="62"/>
      <c r="AA39" s="62"/>
      <c r="AB39" s="55"/>
      <c r="AC39" s="55"/>
      <c r="AD39" s="55"/>
      <c r="AE39" s="55"/>
      <c r="AF39" s="55"/>
      <c r="AG39" s="55"/>
      <c r="AH39" s="55"/>
      <c r="AI39" s="55"/>
      <c r="AJ39" s="55"/>
      <c r="AK39" s="55"/>
      <c r="AL39" s="55"/>
    </row>
    <row r="40" spans="1:38" ht="18" customHeight="1" x14ac:dyDescent="0.25">
      <c r="A40" s="32"/>
      <c r="B40" s="104"/>
      <c r="C40" s="252"/>
      <c r="D40" s="253"/>
      <c r="E40" s="228"/>
      <c r="F40" s="62"/>
      <c r="G40" s="249"/>
      <c r="H40" s="249"/>
      <c r="I40" s="62"/>
      <c r="J40" s="62"/>
      <c r="K40" s="89">
        <f>K39</f>
        <v>0</v>
      </c>
      <c r="L40" s="62"/>
      <c r="M40" s="94"/>
      <c r="N40" s="62"/>
      <c r="O40" s="237"/>
      <c r="P40" s="102"/>
      <c r="Q40" s="102"/>
      <c r="R40" s="89"/>
      <c r="S40" s="89"/>
      <c r="T40" s="94"/>
      <c r="U40" s="60"/>
      <c r="V40" s="62"/>
      <c r="W40" s="62"/>
      <c r="X40" s="62"/>
      <c r="Y40" s="62"/>
      <c r="Z40" s="62"/>
      <c r="AA40" s="62"/>
      <c r="AB40" s="55"/>
      <c r="AC40" s="55"/>
      <c r="AD40" s="55"/>
      <c r="AE40" s="55"/>
      <c r="AF40" s="55"/>
      <c r="AG40" s="55"/>
      <c r="AH40" s="55"/>
      <c r="AI40" s="55"/>
      <c r="AJ40" s="55"/>
      <c r="AK40" s="55"/>
      <c r="AL40" s="55"/>
    </row>
    <row r="41" spans="1:38" ht="16.5" customHeight="1" x14ac:dyDescent="0.25">
      <c r="A41" s="32"/>
      <c r="B41" s="104"/>
      <c r="C41" s="252"/>
      <c r="D41" s="97"/>
      <c r="E41" s="62"/>
      <c r="F41" s="62"/>
      <c r="G41" s="89"/>
      <c r="H41" s="249"/>
      <c r="I41" s="254"/>
      <c r="J41" s="62"/>
      <c r="K41" s="89"/>
      <c r="L41" s="62"/>
      <c r="M41" s="34"/>
      <c r="N41" s="62"/>
      <c r="O41" s="237"/>
      <c r="P41" s="102"/>
      <c r="Q41" s="102"/>
      <c r="R41" s="89"/>
      <c r="S41" s="89"/>
      <c r="T41" s="94"/>
      <c r="U41" s="60"/>
      <c r="V41" s="62"/>
      <c r="W41" s="62"/>
      <c r="X41" s="62"/>
      <c r="Y41" s="62"/>
      <c r="Z41" s="62"/>
      <c r="AA41" s="62"/>
      <c r="AB41" s="55"/>
      <c r="AC41" s="55"/>
      <c r="AD41" s="55"/>
      <c r="AE41" s="55"/>
      <c r="AF41" s="55"/>
      <c r="AG41" s="55"/>
      <c r="AH41" s="55"/>
      <c r="AI41" s="55"/>
      <c r="AJ41" s="55"/>
      <c r="AK41" s="55"/>
      <c r="AL41" s="55"/>
    </row>
    <row r="42" spans="1:38" ht="21.75" hidden="1" customHeight="1" x14ac:dyDescent="0.25">
      <c r="A42" s="32"/>
      <c r="B42" s="229"/>
      <c r="C42" s="255"/>
      <c r="D42" s="256"/>
      <c r="E42" s="32"/>
      <c r="F42" s="89"/>
      <c r="G42" s="89"/>
      <c r="H42" s="89"/>
      <c r="I42" s="32"/>
      <c r="J42" s="89"/>
      <c r="K42" s="244">
        <f>+K31+K39</f>
        <v>0</v>
      </c>
      <c r="L42" s="89"/>
      <c r="M42" s="90" t="str">
        <f>IF(M31="","",IF(AND(M31="Band 1",K40=0),"Band 1",IF(AND(M31="Band 1",K40&gt;0),"Band 2",IF(AND(M31="Band 2",K40&lt;2),"Band 2",IF(AND(M31="Band 2",K40&gt;1),"Band 3",IF(AND(M31="Band 3",K40&lt;2),"Band 3",IF(AND(M31="Band 3",K40&gt;1),"Band 4")))))))</f>
        <v/>
      </c>
      <c r="N42" s="89"/>
      <c r="O42" s="257"/>
      <c r="P42" s="110"/>
      <c r="Q42" s="110"/>
      <c r="R42" s="89"/>
      <c r="S42" s="89"/>
      <c r="T42" s="94"/>
      <c r="U42" s="60"/>
      <c r="V42" s="62"/>
      <c r="W42" s="62"/>
      <c r="X42" s="62"/>
      <c r="Y42" s="62"/>
      <c r="Z42" s="62"/>
      <c r="AA42" s="62"/>
      <c r="AB42" s="55"/>
      <c r="AC42" s="55"/>
      <c r="AD42" s="55"/>
      <c r="AE42" s="55"/>
      <c r="AF42" s="55"/>
      <c r="AG42" s="55"/>
      <c r="AH42" s="55"/>
      <c r="AI42" s="55"/>
      <c r="AJ42" s="55"/>
      <c r="AK42" s="55"/>
      <c r="AL42" s="55"/>
    </row>
    <row r="43" spans="1:38" ht="44.25" customHeight="1" x14ac:dyDescent="0.25">
      <c r="A43" s="32"/>
      <c r="B43" s="96"/>
      <c r="C43" s="517" t="s">
        <v>371</v>
      </c>
      <c r="D43" s="299">
        <v>1</v>
      </c>
      <c r="E43" s="245" t="s">
        <v>370</v>
      </c>
      <c r="F43" s="238"/>
      <c r="G43" s="249" t="s">
        <v>197</v>
      </c>
      <c r="H43" s="250"/>
      <c r="I43" s="294"/>
      <c r="J43" s="62"/>
      <c r="K43" s="89"/>
      <c r="L43" s="34"/>
      <c r="M43" s="263"/>
      <c r="N43" s="264" t="s">
        <v>309</v>
      </c>
      <c r="O43" s="264" t="s">
        <v>310</v>
      </c>
      <c r="P43" s="264" t="s">
        <v>311</v>
      </c>
      <c r="Q43" s="265" t="s">
        <v>312</v>
      </c>
      <c r="R43" s="89"/>
      <c r="S43" s="304" t="s">
        <v>338</v>
      </c>
      <c r="T43" s="32"/>
      <c r="U43" s="60"/>
      <c r="V43" s="62"/>
      <c r="W43" s="62"/>
      <c r="X43" s="62"/>
      <c r="Y43" s="62"/>
      <c r="Z43" s="62"/>
      <c r="AA43" s="62"/>
      <c r="AB43" s="55"/>
      <c r="AC43" s="55"/>
      <c r="AD43" s="55"/>
      <c r="AE43" s="55"/>
      <c r="AF43" s="55"/>
      <c r="AG43" s="55"/>
      <c r="AH43" s="55"/>
      <c r="AI43" s="55"/>
      <c r="AJ43" s="55"/>
      <c r="AK43" s="55"/>
      <c r="AL43" s="55"/>
    </row>
    <row r="44" spans="1:38" ht="34.5" customHeight="1" x14ac:dyDescent="0.25">
      <c r="A44" s="32"/>
      <c r="B44" s="104"/>
      <c r="C44" s="518"/>
      <c r="D44" s="307">
        <v>2</v>
      </c>
      <c r="E44" s="248" t="s">
        <v>348</v>
      </c>
      <c r="F44" s="258"/>
      <c r="G44" s="46"/>
      <c r="H44" s="250"/>
      <c r="I44" s="294"/>
      <c r="J44" s="62"/>
      <c r="K44" s="89"/>
      <c r="L44" s="34"/>
      <c r="M44" s="387" t="s">
        <v>313</v>
      </c>
      <c r="N44" s="267">
        <v>8967</v>
      </c>
      <c r="O44" s="267">
        <v>11413</v>
      </c>
      <c r="P44" s="267">
        <v>19580</v>
      </c>
      <c r="Q44" s="268">
        <v>35132</v>
      </c>
      <c r="R44" s="89"/>
      <c r="S44" s="296">
        <v>105</v>
      </c>
      <c r="T44" s="32"/>
      <c r="U44" s="60"/>
      <c r="V44" s="62"/>
      <c r="W44" s="62"/>
      <c r="X44" s="62"/>
      <c r="Y44" s="62"/>
      <c r="Z44" s="62"/>
      <c r="AA44" s="62"/>
      <c r="AB44" s="55"/>
      <c r="AC44" s="55"/>
      <c r="AD44" s="55"/>
      <c r="AE44" s="55"/>
      <c r="AF44" s="55"/>
      <c r="AG44" s="55"/>
      <c r="AH44" s="55"/>
      <c r="AI44" s="55"/>
      <c r="AJ44" s="55"/>
      <c r="AK44" s="55"/>
      <c r="AL44" s="55"/>
    </row>
    <row r="45" spans="1:38" ht="6.95" customHeight="1" x14ac:dyDescent="0.25">
      <c r="A45" s="32"/>
      <c r="B45" s="104"/>
      <c r="C45" s="518"/>
      <c r="D45" s="381"/>
      <c r="E45" s="388"/>
      <c r="F45" s="258"/>
      <c r="G45" s="249"/>
      <c r="H45" s="250"/>
      <c r="I45" s="380"/>
      <c r="J45" s="62"/>
      <c r="K45" s="89"/>
      <c r="L45" s="34"/>
      <c r="M45" s="266"/>
      <c r="N45" s="384"/>
      <c r="O45" s="384"/>
      <c r="P45" s="384"/>
      <c r="Q45" s="385"/>
      <c r="R45" s="89"/>
      <c r="S45" s="296"/>
      <c r="T45" s="32"/>
      <c r="U45" s="60"/>
      <c r="V45" s="62"/>
      <c r="W45" s="62"/>
      <c r="X45" s="62"/>
      <c r="Y45" s="62"/>
      <c r="Z45" s="62"/>
      <c r="AA45" s="62"/>
      <c r="AB45" s="55"/>
      <c r="AC45" s="55"/>
      <c r="AD45" s="55"/>
      <c r="AE45" s="55"/>
      <c r="AF45" s="55"/>
      <c r="AG45" s="55"/>
      <c r="AH45" s="55"/>
      <c r="AI45" s="55"/>
      <c r="AJ45" s="55"/>
      <c r="AK45" s="55"/>
      <c r="AL45" s="55"/>
    </row>
    <row r="46" spans="1:38" ht="30.95" customHeight="1" x14ac:dyDescent="0.25">
      <c r="A46" s="32"/>
      <c r="B46" s="104"/>
      <c r="C46" s="519"/>
      <c r="D46" s="372">
        <v>3</v>
      </c>
      <c r="E46" s="111" t="s">
        <v>485</v>
      </c>
      <c r="F46" s="238"/>
      <c r="G46" s="249">
        <f>COUNTIF('Listed activity'!E9:E33,"6.10*")</f>
        <v>0</v>
      </c>
      <c r="H46" s="250"/>
      <c r="I46" s="225" t="str">
        <f>IF(G46&gt;0,"Yes","No")</f>
        <v>No</v>
      </c>
      <c r="J46" s="101"/>
      <c r="K46" s="89">
        <f>COUNTIF(I44:I46,"Yes")</f>
        <v>0</v>
      </c>
      <c r="L46" s="34"/>
      <c r="M46" s="386" t="s">
        <v>314</v>
      </c>
      <c r="N46" s="270">
        <v>13035</v>
      </c>
      <c r="O46" s="270">
        <v>19635</v>
      </c>
      <c r="P46" s="270">
        <v>31395</v>
      </c>
      <c r="Q46" s="271">
        <v>42687</v>
      </c>
      <c r="R46" s="89"/>
      <c r="S46" s="89"/>
      <c r="T46" s="32"/>
      <c r="U46" s="60"/>
      <c r="V46" s="62"/>
      <c r="W46" s="62"/>
      <c r="X46" s="62"/>
      <c r="Y46" s="62"/>
      <c r="Z46" s="62"/>
      <c r="AA46" s="62"/>
      <c r="AB46" s="55"/>
      <c r="AC46" s="55"/>
      <c r="AD46" s="55"/>
      <c r="AE46" s="55"/>
      <c r="AF46" s="55"/>
      <c r="AG46" s="55"/>
      <c r="AH46" s="55"/>
      <c r="AI46" s="55"/>
      <c r="AJ46" s="55"/>
      <c r="AK46" s="55"/>
      <c r="AL46" s="55"/>
    </row>
    <row r="47" spans="1:38" ht="39" customHeight="1" x14ac:dyDescent="0.25">
      <c r="A47" s="32"/>
      <c r="B47" s="104"/>
      <c r="C47" s="62"/>
      <c r="D47" s="97"/>
      <c r="E47" s="61"/>
      <c r="F47" s="101"/>
      <c r="G47" s="89"/>
      <c r="H47" s="105"/>
      <c r="I47" s="62"/>
      <c r="J47" s="101"/>
      <c r="K47" s="100">
        <f>IF(K46=1,1,(IF(K46&gt;1,2,0)))</f>
        <v>0</v>
      </c>
      <c r="L47" s="101"/>
      <c r="M47" s="101"/>
      <c r="N47" s="62"/>
      <c r="O47" s="107"/>
      <c r="P47" s="107"/>
      <c r="Q47" s="107"/>
      <c r="R47" s="89"/>
      <c r="S47" s="89"/>
      <c r="T47" s="94"/>
      <c r="U47" s="60"/>
      <c r="V47" s="62"/>
      <c r="W47" s="62"/>
      <c r="X47" s="62"/>
      <c r="Y47" s="62"/>
      <c r="Z47" s="62"/>
      <c r="AA47" s="62"/>
      <c r="AB47" s="55"/>
      <c r="AC47" s="55"/>
      <c r="AD47" s="55"/>
      <c r="AE47" s="55"/>
      <c r="AF47" s="55"/>
      <c r="AG47" s="55"/>
      <c r="AH47" s="55"/>
      <c r="AI47" s="55"/>
      <c r="AJ47" s="55"/>
      <c r="AK47" s="55"/>
      <c r="AL47" s="55"/>
    </row>
    <row r="48" spans="1:38" ht="33.6" customHeight="1" x14ac:dyDescent="0.25">
      <c r="A48" s="32"/>
      <c r="B48" s="104"/>
      <c r="C48" s="62"/>
      <c r="D48" s="97"/>
      <c r="E48" s="228" t="str">
        <f>IF(G48="incomplete","Please check that you have answered all the questions in the blue drop downs above","")</f>
        <v>Please check that you have answered all the questions in the blue drop downs above</v>
      </c>
      <c r="F48" s="62"/>
      <c r="G48" s="259" t="str">
        <f>IF(OR(I36=0,I33=0,I34=0,I35=0,I22="",I44="",I43=""),"Incomplete","Complete")</f>
        <v>Incomplete</v>
      </c>
      <c r="H48" s="95"/>
      <c r="I48" s="62"/>
      <c r="J48" s="62"/>
      <c r="K48" s="89"/>
      <c r="L48" s="62"/>
      <c r="M48" s="62"/>
      <c r="N48" s="62"/>
      <c r="O48" s="62"/>
      <c r="P48" s="102"/>
      <c r="Q48" s="102"/>
      <c r="R48" s="110"/>
      <c r="S48" s="89"/>
      <c r="T48" s="94"/>
      <c r="U48" s="60"/>
      <c r="V48" s="62"/>
      <c r="W48" s="62"/>
      <c r="X48" s="62"/>
      <c r="Y48" s="62"/>
      <c r="Z48" s="62"/>
      <c r="AA48" s="62"/>
      <c r="AB48" s="55"/>
      <c r="AC48" s="55"/>
      <c r="AD48" s="55"/>
      <c r="AE48" s="55"/>
      <c r="AF48" s="55"/>
      <c r="AG48" s="55"/>
      <c r="AH48" s="55"/>
      <c r="AI48" s="55"/>
      <c r="AJ48" s="55"/>
      <c r="AK48" s="55"/>
      <c r="AL48" s="55"/>
    </row>
    <row r="49" spans="1:38" ht="32.25" customHeight="1" x14ac:dyDescent="0.25">
      <c r="A49" s="32"/>
      <c r="B49" s="104"/>
      <c r="C49" s="62"/>
      <c r="D49" s="98"/>
      <c r="E49" s="62"/>
      <c r="F49" s="62"/>
      <c r="G49" s="260"/>
      <c r="H49" s="260"/>
      <c r="I49" s="521" t="s">
        <v>416</v>
      </c>
      <c r="J49" s="522"/>
      <c r="K49" s="108"/>
      <c r="L49" s="261"/>
      <c r="M49" s="262" t="str">
        <f>IF(K46=0,M42,IF(AND(K46=1,M42="Band 4"),"Band 4",IF(AND(K46=1,M42="Band 3"),"Band 4","Band 3")))</f>
        <v/>
      </c>
      <c r="N49" s="62"/>
      <c r="O49" s="102"/>
      <c r="P49" s="102"/>
      <c r="Q49" s="62"/>
      <c r="R49" s="89"/>
      <c r="S49" s="89"/>
      <c r="T49" s="34"/>
      <c r="U49" s="33"/>
      <c r="V49" s="34"/>
      <c r="W49" s="34"/>
      <c r="X49" s="34"/>
      <c r="Y49" s="34"/>
      <c r="Z49" s="62"/>
      <c r="AA49" s="62"/>
      <c r="AB49" s="55"/>
      <c r="AC49" s="55"/>
      <c r="AD49" s="55"/>
      <c r="AE49" s="55"/>
      <c r="AF49" s="55"/>
      <c r="AG49" s="55"/>
      <c r="AH49" s="55"/>
      <c r="AI49" s="55"/>
      <c r="AJ49" s="55"/>
      <c r="AK49" s="55"/>
      <c r="AL49" s="55"/>
    </row>
    <row r="50" spans="1:38" ht="11.45" customHeight="1" x14ac:dyDescent="0.25">
      <c r="A50" s="32"/>
      <c r="B50" s="96"/>
      <c r="C50" s="62"/>
      <c r="D50" s="62"/>
      <c r="E50" s="62"/>
      <c r="F50" s="62"/>
      <c r="G50" s="260"/>
      <c r="H50" s="260"/>
      <c r="I50" s="112"/>
      <c r="J50" s="62"/>
      <c r="K50" s="89"/>
      <c r="L50" s="62"/>
      <c r="M50" s="62"/>
      <c r="N50" s="101"/>
      <c r="O50" s="102"/>
      <c r="P50" s="102"/>
      <c r="Q50" s="62"/>
      <c r="R50" s="89"/>
      <c r="S50" s="89"/>
      <c r="T50" s="34"/>
      <c r="U50" s="33"/>
      <c r="V50" s="34"/>
      <c r="W50" s="34"/>
      <c r="X50" s="34"/>
      <c r="Y50" s="34"/>
      <c r="Z50" s="62"/>
      <c r="AA50" s="62"/>
      <c r="AB50" s="55"/>
      <c r="AC50" s="55"/>
      <c r="AD50" s="55"/>
      <c r="AE50" s="55"/>
      <c r="AF50" s="55"/>
      <c r="AG50" s="55"/>
      <c r="AH50" s="55"/>
      <c r="AI50" s="55"/>
      <c r="AJ50" s="55"/>
      <c r="AK50" s="55"/>
      <c r="AL50" s="55"/>
    </row>
    <row r="51" spans="1:38" ht="33" customHeight="1" x14ac:dyDescent="0.25">
      <c r="A51" s="32"/>
      <c r="B51" s="63"/>
      <c r="C51" s="62"/>
      <c r="D51" s="62"/>
      <c r="E51" s="62"/>
      <c r="F51" s="62"/>
      <c r="G51" s="260"/>
      <c r="H51" s="89"/>
      <c r="I51" s="505" t="str">
        <f>IF(I18="Yes","The base charge for this Substantial variation is:","")</f>
        <v/>
      </c>
      <c r="J51" s="506"/>
      <c r="K51" s="91">
        <f>IF(M52="",0,M52)</f>
        <v>0</v>
      </c>
      <c r="L51" s="269"/>
      <c r="M51" s="397" t="str">
        <f>(IF(AND(M49="Band 1",I18="yes"),N46,IF(AND(M49="Band 2",I18="yes"),O46,IF(AND(M49="Band 3",I18="yes"),P46,IF(AND(M49="Band 4",I18="yes"),Q46,"")))))</f>
        <v/>
      </c>
      <c r="N51" s="62"/>
      <c r="O51" s="102"/>
      <c r="P51" s="102"/>
      <c r="Q51" s="62"/>
      <c r="R51" s="89"/>
      <c r="S51" s="89"/>
      <c r="T51" s="34"/>
      <c r="U51" s="33"/>
      <c r="V51" s="34"/>
      <c r="W51" s="34"/>
      <c r="X51" s="34"/>
      <c r="Y51" s="34"/>
      <c r="Z51" s="62"/>
      <c r="AA51" s="62"/>
      <c r="AB51" s="55"/>
      <c r="AC51" s="55"/>
      <c r="AD51" s="55"/>
      <c r="AE51" s="55"/>
      <c r="AF51" s="55"/>
      <c r="AG51" s="55"/>
      <c r="AH51" s="55"/>
      <c r="AI51" s="55"/>
      <c r="AJ51" s="55"/>
      <c r="AK51" s="55"/>
      <c r="AL51" s="55"/>
    </row>
    <row r="52" spans="1:38" ht="30" customHeight="1" x14ac:dyDescent="0.25">
      <c r="A52" s="32"/>
      <c r="B52" s="63"/>
      <c r="C52" s="62"/>
      <c r="D52" s="62"/>
      <c r="E52" s="62"/>
      <c r="F52" s="62"/>
      <c r="G52" s="260"/>
      <c r="H52" s="89"/>
      <c r="I52" s="507" t="str">
        <f>IF(I18="no","The base charge for this normal variation is:","")</f>
        <v>The base charge for this normal variation is:</v>
      </c>
      <c r="J52" s="508"/>
      <c r="K52" s="100">
        <f>IF(M51="",0,M51)</f>
        <v>0</v>
      </c>
      <c r="L52" s="272"/>
      <c r="M52" s="398" t="str">
        <f>(IF(AND(M49="Band 1",I18="no"),N44,IF(AND(M49="Band 2",I18="no"),O44,IF(AND(M49="Band 3",I18="no"),P44,IF(AND(M49="Band 4",I18="no"),Q44,"")))))</f>
        <v/>
      </c>
      <c r="N52" s="62"/>
      <c r="O52" s="107"/>
      <c r="P52" s="107"/>
      <c r="Q52" s="62"/>
      <c r="R52" s="89"/>
      <c r="S52" s="89"/>
      <c r="T52" s="62"/>
      <c r="U52" s="60"/>
      <c r="V52" s="62"/>
      <c r="W52" s="62"/>
      <c r="X52" s="62"/>
      <c r="Y52" s="62"/>
      <c r="Z52" s="62"/>
      <c r="AA52" s="62"/>
      <c r="AB52" s="55"/>
      <c r="AC52" s="55"/>
      <c r="AD52" s="55"/>
      <c r="AE52" s="55"/>
      <c r="AF52" s="55"/>
      <c r="AG52" s="55"/>
      <c r="AH52" s="55"/>
      <c r="AI52" s="55"/>
      <c r="AJ52" s="55"/>
      <c r="AK52" s="55"/>
      <c r="AL52" s="55"/>
    </row>
    <row r="53" spans="1:38" ht="17.100000000000001" customHeight="1" x14ac:dyDescent="0.25">
      <c r="A53" s="32"/>
      <c r="B53" s="63"/>
      <c r="C53" s="62"/>
      <c r="D53" s="62"/>
      <c r="E53" s="62"/>
      <c r="F53" s="62"/>
      <c r="G53" s="260"/>
      <c r="H53" s="260"/>
      <c r="I53" s="112"/>
      <c r="J53" s="62"/>
      <c r="K53" s="89"/>
      <c r="L53" s="62"/>
      <c r="M53" s="62"/>
      <c r="N53" s="62"/>
      <c r="O53" s="107"/>
      <c r="P53" s="62"/>
      <c r="Q53" s="62"/>
      <c r="R53" s="89"/>
      <c r="S53" s="89"/>
      <c r="T53" s="62"/>
      <c r="U53" s="60"/>
      <c r="V53" s="62"/>
      <c r="W53" s="62"/>
      <c r="X53" s="62"/>
      <c r="Y53" s="62"/>
      <c r="Z53" s="62"/>
      <c r="AA53" s="62"/>
      <c r="AB53" s="55"/>
      <c r="AC53" s="55"/>
      <c r="AD53" s="55"/>
      <c r="AE53" s="55"/>
      <c r="AF53" s="55"/>
      <c r="AG53" s="55"/>
      <c r="AH53" s="55"/>
      <c r="AI53" s="55"/>
      <c r="AJ53" s="55"/>
      <c r="AK53" s="55"/>
      <c r="AL53" s="55"/>
    </row>
    <row r="54" spans="1:38" ht="51.6" customHeight="1" x14ac:dyDescent="0.25">
      <c r="A54" s="32"/>
      <c r="B54" s="63"/>
      <c r="C54" s="502" t="s">
        <v>304</v>
      </c>
      <c r="D54" s="503"/>
      <c r="E54" s="504"/>
      <c r="F54" s="396" t="s">
        <v>345</v>
      </c>
      <c r="G54" s="100"/>
      <c r="H54" s="100"/>
      <c r="I54" s="396" t="s">
        <v>341</v>
      </c>
      <c r="J54" s="396" t="s">
        <v>363</v>
      </c>
      <c r="K54" s="100"/>
      <c r="L54" s="93"/>
      <c r="M54" s="396" t="s">
        <v>342</v>
      </c>
      <c r="N54" s="62"/>
      <c r="O54" s="62"/>
      <c r="P54" s="62"/>
      <c r="Q54" s="62"/>
      <c r="R54" s="89"/>
      <c r="S54" s="89"/>
      <c r="T54" s="62"/>
      <c r="U54" s="60"/>
      <c r="V54" s="62"/>
      <c r="W54" s="62"/>
      <c r="X54" s="62"/>
      <c r="Y54" s="62"/>
      <c r="Z54" s="62"/>
      <c r="AA54" s="62"/>
      <c r="AB54" s="55"/>
      <c r="AC54" s="55"/>
      <c r="AD54" s="55"/>
      <c r="AE54" s="55"/>
      <c r="AF54" s="55"/>
      <c r="AG54" s="55"/>
      <c r="AH54" s="55"/>
      <c r="AI54" s="55"/>
      <c r="AJ54" s="55"/>
      <c r="AK54" s="163"/>
      <c r="AL54" s="163"/>
    </row>
    <row r="55" spans="1:38" ht="33" customHeight="1" x14ac:dyDescent="0.25">
      <c r="A55" s="32"/>
      <c r="B55" s="63"/>
      <c r="C55" s="527" t="s">
        <v>198</v>
      </c>
      <c r="D55" s="273"/>
      <c r="E55" s="274" t="s">
        <v>407</v>
      </c>
      <c r="F55" s="74">
        <f>'Other activities'!T33</f>
        <v>0</v>
      </c>
      <c r="G55" s="89"/>
      <c r="H55" s="89"/>
      <c r="I55" s="275">
        <f>F55*J55</f>
        <v>0</v>
      </c>
      <c r="J55" s="276">
        <v>1626</v>
      </c>
      <c r="K55" s="89"/>
      <c r="L55" s="62"/>
      <c r="M55" s="131">
        <f>IF(AND(F56=0,F55&gt;0),J55,0)</f>
        <v>0</v>
      </c>
      <c r="N55" s="62"/>
      <c r="O55" s="62"/>
      <c r="P55" s="62"/>
      <c r="Q55" s="62"/>
      <c r="R55" s="90"/>
      <c r="S55" s="89"/>
      <c r="T55" s="62"/>
      <c r="U55" s="60"/>
      <c r="V55" s="62"/>
      <c r="W55" s="62"/>
      <c r="X55" s="62"/>
      <c r="Y55" s="62"/>
      <c r="Z55" s="62"/>
      <c r="AA55" s="62"/>
      <c r="AB55" s="55"/>
      <c r="AC55" s="55"/>
      <c r="AD55" s="55"/>
      <c r="AE55" s="55"/>
      <c r="AF55" s="55"/>
      <c r="AG55" s="55"/>
      <c r="AH55" s="55"/>
      <c r="AI55" s="55"/>
      <c r="AJ55" s="55"/>
      <c r="AK55" s="163"/>
      <c r="AL55" s="163"/>
    </row>
    <row r="56" spans="1:38" ht="33" customHeight="1" x14ac:dyDescent="0.25">
      <c r="A56" s="32"/>
      <c r="B56" s="63"/>
      <c r="C56" s="528"/>
      <c r="D56" s="277"/>
      <c r="E56" s="278" t="s">
        <v>408</v>
      </c>
      <c r="F56" s="74">
        <f>'Other activities'!U33</f>
        <v>0</v>
      </c>
      <c r="G56" s="89"/>
      <c r="H56" s="89"/>
      <c r="I56" s="275">
        <f>F56*J56</f>
        <v>0</v>
      </c>
      <c r="J56" s="276">
        <f>907+1626</f>
        <v>2533</v>
      </c>
      <c r="K56" s="89"/>
      <c r="L56" s="62"/>
      <c r="M56" s="131">
        <f>IF(F56&gt;0,J56,0)</f>
        <v>0</v>
      </c>
      <c r="N56" s="107"/>
      <c r="O56" s="107"/>
      <c r="P56" s="62"/>
      <c r="Q56" s="62"/>
      <c r="R56" s="90"/>
      <c r="S56" s="89"/>
      <c r="T56" s="62"/>
      <c r="U56" s="60"/>
      <c r="V56" s="62"/>
      <c r="W56" s="62"/>
      <c r="X56" s="62"/>
      <c r="Y56" s="62"/>
      <c r="Z56" s="62"/>
      <c r="AA56" s="62"/>
      <c r="AB56" s="55"/>
      <c r="AC56" s="55"/>
      <c r="AD56" s="55"/>
      <c r="AE56" s="55"/>
      <c r="AF56" s="55"/>
      <c r="AG56" s="55"/>
      <c r="AH56" s="55"/>
      <c r="AI56" s="55"/>
      <c r="AJ56" s="55"/>
      <c r="AK56" s="163"/>
      <c r="AL56" s="163"/>
    </row>
    <row r="57" spans="1:38" ht="33" customHeight="1" x14ac:dyDescent="0.25">
      <c r="A57" s="32"/>
      <c r="B57" s="63"/>
      <c r="C57" s="528"/>
      <c r="D57" s="277"/>
      <c r="E57" s="278" t="s">
        <v>409</v>
      </c>
      <c r="F57" s="74">
        <f>'Other activities'!S33</f>
        <v>0</v>
      </c>
      <c r="G57" s="89"/>
      <c r="H57" s="89"/>
      <c r="I57" s="275">
        <f>F57*J57</f>
        <v>0</v>
      </c>
      <c r="J57" s="276">
        <v>1626</v>
      </c>
      <c r="K57" s="89"/>
      <c r="L57" s="62"/>
      <c r="M57" s="131">
        <f>IF(I57&lt;(3*J57),I57,(3*J57))</f>
        <v>0</v>
      </c>
      <c r="N57" s="107"/>
      <c r="O57" s="107"/>
      <c r="P57" s="62"/>
      <c r="Q57" s="62"/>
      <c r="R57" s="90"/>
      <c r="S57" s="89"/>
      <c r="T57" s="62"/>
      <c r="U57" s="60"/>
      <c r="V57" s="62"/>
      <c r="W57" s="62"/>
      <c r="X57" s="62"/>
      <c r="Y57" s="62"/>
      <c r="Z57" s="62"/>
      <c r="AA57" s="62"/>
      <c r="AB57" s="55"/>
      <c r="AC57" s="55"/>
      <c r="AD57" s="55"/>
      <c r="AE57" s="55"/>
      <c r="AF57" s="55"/>
      <c r="AG57" s="55"/>
      <c r="AH57" s="55"/>
      <c r="AI57" s="55"/>
      <c r="AJ57" s="55"/>
      <c r="AK57" s="163"/>
      <c r="AL57" s="163"/>
    </row>
    <row r="58" spans="1:38" ht="45" customHeight="1" x14ac:dyDescent="0.25">
      <c r="A58" s="32"/>
      <c r="B58" s="63"/>
      <c r="C58" s="302"/>
      <c r="D58" s="277"/>
      <c r="E58" s="111" t="s">
        <v>410</v>
      </c>
      <c r="F58" s="74">
        <f>'Other activities'!V33</f>
        <v>0</v>
      </c>
      <c r="G58" s="89"/>
      <c r="H58" s="89"/>
      <c r="I58" s="275">
        <f>F58*J58</f>
        <v>0</v>
      </c>
      <c r="J58" s="276">
        <f>10011*0.2</f>
        <v>2002.2</v>
      </c>
      <c r="K58" s="89"/>
      <c r="L58" s="62"/>
      <c r="M58" s="131">
        <f>IF(I58&lt;(3*J58),I58,(3*J58))</f>
        <v>0</v>
      </c>
      <c r="N58" s="107"/>
      <c r="O58" s="107"/>
      <c r="P58" s="62"/>
      <c r="Q58" s="62"/>
      <c r="R58" s="90"/>
      <c r="S58" s="89"/>
      <c r="T58" s="62"/>
      <c r="U58" s="60"/>
      <c r="V58" s="62"/>
      <c r="W58" s="62"/>
      <c r="X58" s="62"/>
      <c r="Y58" s="62"/>
      <c r="Z58" s="62"/>
      <c r="AA58" s="62"/>
      <c r="AB58" s="55"/>
      <c r="AC58" s="55"/>
      <c r="AD58" s="55"/>
      <c r="AE58" s="55"/>
      <c r="AF58" s="55"/>
      <c r="AG58" s="55"/>
      <c r="AH58" s="55"/>
      <c r="AI58" s="55"/>
      <c r="AJ58" s="55"/>
      <c r="AK58" s="163"/>
      <c r="AL58" s="163"/>
    </row>
    <row r="59" spans="1:38" ht="11.1" customHeight="1" x14ac:dyDescent="0.25">
      <c r="A59" s="32"/>
      <c r="B59" s="63"/>
      <c r="C59" s="302"/>
      <c r="D59" s="277"/>
      <c r="E59" s="279"/>
      <c r="F59" s="75"/>
      <c r="G59" s="62"/>
      <c r="H59" s="62"/>
      <c r="I59" s="280"/>
      <c r="J59" s="280"/>
      <c r="K59" s="89"/>
      <c r="L59" s="62"/>
      <c r="M59" s="144"/>
      <c r="N59" s="107"/>
      <c r="O59" s="107"/>
      <c r="P59" s="62"/>
      <c r="Q59" s="62"/>
      <c r="R59" s="90"/>
      <c r="S59" s="89"/>
      <c r="T59" s="62"/>
      <c r="U59" s="60"/>
      <c r="V59" s="62"/>
      <c r="W59" s="62"/>
      <c r="X59" s="62"/>
      <c r="Y59" s="62"/>
      <c r="Z59" s="62"/>
      <c r="AA59" s="62"/>
      <c r="AB59" s="55"/>
      <c r="AC59" s="55"/>
      <c r="AD59" s="55"/>
      <c r="AE59" s="55"/>
      <c r="AF59" s="55"/>
      <c r="AG59" s="55"/>
      <c r="AH59" s="55"/>
      <c r="AI59" s="55"/>
      <c r="AJ59" s="55"/>
      <c r="AK59" s="163"/>
      <c r="AL59" s="163"/>
    </row>
    <row r="60" spans="1:38" ht="33" customHeight="1" x14ac:dyDescent="0.25">
      <c r="A60" s="32"/>
      <c r="B60" s="104"/>
      <c r="C60" s="302"/>
      <c r="D60" s="277"/>
      <c r="E60" s="111" t="s">
        <v>411</v>
      </c>
      <c r="F60" s="74">
        <f>'Other activities'!Y33</f>
        <v>0</v>
      </c>
      <c r="G60" s="89"/>
      <c r="H60" s="89"/>
      <c r="I60" s="275">
        <f>F60*J60</f>
        <v>0</v>
      </c>
      <c r="J60" s="281">
        <v>976</v>
      </c>
      <c r="K60" s="89"/>
      <c r="L60" s="62"/>
      <c r="M60" s="131">
        <f>IF(AND(F60&gt;0,F61=0),J60,0)</f>
        <v>0</v>
      </c>
      <c r="N60" s="102"/>
      <c r="O60" s="102"/>
      <c r="P60" s="62"/>
      <c r="Q60" s="62"/>
      <c r="R60" s="90"/>
      <c r="S60" s="89"/>
      <c r="T60" s="62"/>
      <c r="U60" s="60"/>
      <c r="V60" s="62"/>
      <c r="W60" s="62"/>
      <c r="X60" s="62"/>
      <c r="Y60" s="62"/>
      <c r="Z60" s="62"/>
      <c r="AA60" s="62"/>
      <c r="AB60" s="55"/>
      <c r="AC60" s="55"/>
      <c r="AD60" s="55"/>
      <c r="AE60" s="55"/>
      <c r="AF60" s="55"/>
      <c r="AG60" s="55"/>
      <c r="AH60" s="55"/>
      <c r="AI60" s="55"/>
      <c r="AJ60" s="55"/>
      <c r="AK60" s="163"/>
      <c r="AL60" s="163"/>
    </row>
    <row r="61" spans="1:38" ht="33" customHeight="1" x14ac:dyDescent="0.25">
      <c r="A61" s="32"/>
      <c r="B61" s="104"/>
      <c r="C61" s="302"/>
      <c r="D61" s="277"/>
      <c r="E61" s="111" t="s">
        <v>412</v>
      </c>
      <c r="F61" s="74">
        <f>'Other activities'!Z33</f>
        <v>0</v>
      </c>
      <c r="G61" s="89"/>
      <c r="H61" s="89"/>
      <c r="I61" s="275">
        <f>F61*J61</f>
        <v>0</v>
      </c>
      <c r="J61" s="276">
        <v>976</v>
      </c>
      <c r="K61" s="89"/>
      <c r="L61" s="62"/>
      <c r="M61" s="131">
        <f>IF(F61&gt;0,J61,0)</f>
        <v>0</v>
      </c>
      <c r="N61" s="102"/>
      <c r="O61" s="102"/>
      <c r="P61" s="62"/>
      <c r="Q61" s="62"/>
      <c r="R61" s="90"/>
      <c r="S61" s="89"/>
      <c r="T61" s="62"/>
      <c r="U61" s="60"/>
      <c r="V61" s="62"/>
      <c r="W61" s="62"/>
      <c r="X61" s="62"/>
      <c r="Y61" s="62"/>
      <c r="Z61" s="62"/>
      <c r="AA61" s="62"/>
      <c r="AB61" s="55"/>
      <c r="AC61" s="55"/>
      <c r="AD61" s="55"/>
      <c r="AE61" s="55"/>
      <c r="AF61" s="55"/>
      <c r="AG61" s="55"/>
      <c r="AH61" s="55"/>
      <c r="AI61" s="55"/>
      <c r="AJ61" s="55"/>
      <c r="AK61" s="163"/>
      <c r="AL61" s="163"/>
    </row>
    <row r="62" spans="1:38" ht="33" customHeight="1" x14ac:dyDescent="0.25">
      <c r="A62" s="32"/>
      <c r="B62" s="104"/>
      <c r="C62" s="302"/>
      <c r="D62" s="277"/>
      <c r="E62" s="111" t="s">
        <v>413</v>
      </c>
      <c r="F62" s="74">
        <f>'Other activities'!X33</f>
        <v>0</v>
      </c>
      <c r="G62" s="89"/>
      <c r="H62" s="89"/>
      <c r="I62" s="275">
        <f>F62*J62</f>
        <v>0</v>
      </c>
      <c r="J62" s="281">
        <v>976</v>
      </c>
      <c r="K62" s="89"/>
      <c r="L62" s="62"/>
      <c r="M62" s="131">
        <f>IF(I62&lt;(3*J62),I62,(3*J62))</f>
        <v>0</v>
      </c>
      <c r="N62" s="102"/>
      <c r="O62" s="102"/>
      <c r="P62" s="62"/>
      <c r="Q62" s="62"/>
      <c r="R62" s="90"/>
      <c r="S62" s="89"/>
      <c r="T62" s="62"/>
      <c r="U62" s="60"/>
      <c r="V62" s="62"/>
      <c r="W62" s="62"/>
      <c r="X62" s="62"/>
      <c r="Y62" s="62"/>
      <c r="Z62" s="62"/>
      <c r="AA62" s="62"/>
      <c r="AB62" s="55"/>
      <c r="AC62" s="55"/>
      <c r="AD62" s="55"/>
      <c r="AE62" s="55"/>
      <c r="AF62" s="55"/>
      <c r="AG62" s="55"/>
      <c r="AH62" s="55"/>
      <c r="AI62" s="55"/>
      <c r="AJ62" s="55"/>
      <c r="AK62" s="163"/>
      <c r="AL62" s="163"/>
    </row>
    <row r="63" spans="1:38" ht="45" customHeight="1" x14ac:dyDescent="0.25">
      <c r="A63" s="32"/>
      <c r="B63" s="104"/>
      <c r="C63" s="282"/>
      <c r="D63" s="283"/>
      <c r="E63" s="111" t="s">
        <v>414</v>
      </c>
      <c r="F63" s="74">
        <f>'Other activities'!AA33</f>
        <v>0</v>
      </c>
      <c r="G63" s="89"/>
      <c r="H63" s="89"/>
      <c r="I63" s="275">
        <f>F63*J63</f>
        <v>0</v>
      </c>
      <c r="J63" s="281">
        <f>8308*0.2</f>
        <v>1661.6000000000001</v>
      </c>
      <c r="K63" s="89"/>
      <c r="L63" s="62"/>
      <c r="M63" s="131">
        <f>IF(I63&lt;(3*J63),I63,(3*J63))</f>
        <v>0</v>
      </c>
      <c r="N63" s="102"/>
      <c r="O63" s="102"/>
      <c r="P63" s="62"/>
      <c r="Q63" s="62"/>
      <c r="R63" s="90"/>
      <c r="S63" s="89"/>
      <c r="T63" s="62"/>
      <c r="U63" s="60"/>
      <c r="V63" s="62"/>
      <c r="W63" s="62"/>
      <c r="X63" s="62"/>
      <c r="Y63" s="62"/>
      <c r="Z63" s="62"/>
      <c r="AA63" s="62"/>
      <c r="AB63" s="55"/>
      <c r="AC63" s="55"/>
      <c r="AD63" s="55"/>
      <c r="AE63" s="55"/>
      <c r="AF63" s="55"/>
      <c r="AG63" s="55"/>
      <c r="AH63" s="55"/>
      <c r="AI63" s="55"/>
      <c r="AJ63" s="55"/>
      <c r="AK63" s="163"/>
      <c r="AL63" s="163"/>
    </row>
    <row r="64" spans="1:38" ht="45.95" customHeight="1" x14ac:dyDescent="0.25">
      <c r="A64" s="32"/>
      <c r="B64" s="104"/>
      <c r="C64" s="62"/>
      <c r="D64" s="112"/>
      <c r="E64" s="32"/>
      <c r="F64" s="62"/>
      <c r="G64" s="89"/>
      <c r="H64" s="89" t="str">
        <f>IF(OR('Other activities'!G11="incomplete",'Other activities'!J11="incomplete",'Other activities'!I11="incomplete"),"incomplete","complete")</f>
        <v>complete</v>
      </c>
      <c r="I64" s="62"/>
      <c r="J64" s="62"/>
      <c r="K64" s="284"/>
      <c r="L64" s="285"/>
      <c r="M64" s="286">
        <f>SUM(M55:M63)</f>
        <v>0</v>
      </c>
      <c r="N64" s="287" t="s">
        <v>305</v>
      </c>
      <c r="O64" s="288"/>
      <c r="P64" s="102"/>
      <c r="Q64" s="102"/>
      <c r="R64" s="89"/>
      <c r="S64" s="89"/>
      <c r="T64" s="94"/>
      <c r="U64" s="60"/>
      <c r="V64" s="62"/>
      <c r="W64" s="62"/>
      <c r="X64" s="62"/>
      <c r="Y64" s="62"/>
      <c r="Z64" s="62"/>
      <c r="AA64" s="62"/>
      <c r="AB64" s="55"/>
      <c r="AC64" s="55"/>
      <c r="AD64" s="55"/>
      <c r="AE64" s="55"/>
      <c r="AF64" s="55"/>
      <c r="AG64" s="55"/>
      <c r="AH64" s="55"/>
      <c r="AI64" s="55"/>
      <c r="AJ64" s="55"/>
      <c r="AK64" s="55"/>
      <c r="AL64" s="55"/>
    </row>
    <row r="65" spans="1:38" ht="28.5" customHeight="1" x14ac:dyDescent="0.25">
      <c r="A65" s="32"/>
      <c r="B65" s="104"/>
      <c r="C65" s="102"/>
      <c r="D65" s="62"/>
      <c r="E65" s="102" t="str">
        <f>IF(H64="incomplete", "Please check that you have completed all the information about your Other activities on the previous sheet","")</f>
        <v/>
      </c>
      <c r="F65" s="62"/>
      <c r="G65" s="399" t="str">
        <f>+'Other activities'!G11</f>
        <v/>
      </c>
      <c r="H65" s="242" t="str">
        <f>+'Other activities'!I11</f>
        <v/>
      </c>
      <c r="I65" s="112"/>
      <c r="J65" s="62"/>
      <c r="K65" s="89"/>
      <c r="L65" s="62"/>
      <c r="M65" s="62"/>
      <c r="N65" s="62"/>
      <c r="O65" s="107"/>
      <c r="P65" s="102"/>
      <c r="Q65" s="102"/>
      <c r="R65" s="89"/>
      <c r="S65" s="89"/>
      <c r="T65" s="94"/>
      <c r="U65" s="60"/>
      <c r="V65" s="62"/>
      <c r="W65" s="62"/>
      <c r="X65" s="62"/>
      <c r="Y65" s="62"/>
      <c r="Z65" s="62"/>
      <c r="AA65" s="62"/>
      <c r="AB65" s="55"/>
      <c r="AC65" s="55"/>
      <c r="AD65" s="55"/>
      <c r="AE65" s="55"/>
      <c r="AF65" s="55"/>
      <c r="AG65" s="55"/>
      <c r="AH65" s="55"/>
      <c r="AI65" s="55"/>
      <c r="AJ65" s="55"/>
      <c r="AK65" s="55"/>
      <c r="AL65" s="55"/>
    </row>
    <row r="66" spans="1:38" ht="28.5" customHeight="1" x14ac:dyDescent="0.25">
      <c r="A66" s="32"/>
      <c r="B66" s="104"/>
      <c r="C66" s="102"/>
      <c r="D66" s="112"/>
      <c r="E66" s="62"/>
      <c r="F66" s="62"/>
      <c r="G66" s="89"/>
      <c r="H66" s="89"/>
      <c r="I66" s="62"/>
      <c r="J66" s="62"/>
      <c r="K66" s="89"/>
      <c r="L66" s="62"/>
      <c r="M66" s="62"/>
      <c r="N66" s="62"/>
      <c r="O66" s="102"/>
      <c r="P66" s="102"/>
      <c r="Q66" s="102"/>
      <c r="R66" s="89"/>
      <c r="S66" s="89"/>
      <c r="T66" s="94"/>
      <c r="U66" s="60"/>
      <c r="V66" s="300"/>
      <c r="W66" s="62"/>
      <c r="X66" s="62"/>
      <c r="Y66" s="62"/>
      <c r="Z66" s="62"/>
      <c r="AA66" s="62"/>
      <c r="AB66" s="55"/>
      <c r="AC66" s="55"/>
      <c r="AD66" s="55"/>
      <c r="AE66" s="55"/>
      <c r="AF66" s="55"/>
      <c r="AG66" s="55"/>
      <c r="AH66" s="55"/>
      <c r="AI66" s="55"/>
      <c r="AJ66" s="55"/>
      <c r="AK66" s="55"/>
      <c r="AL66" s="55"/>
    </row>
    <row r="67" spans="1:38" ht="35.25" customHeight="1" x14ac:dyDescent="0.3">
      <c r="A67" s="32"/>
      <c r="B67" s="63"/>
      <c r="C67" s="512" t="s">
        <v>365</v>
      </c>
      <c r="D67" s="513"/>
      <c r="E67" s="513"/>
      <c r="F67" s="514"/>
      <c r="G67" s="89"/>
      <c r="H67" s="89"/>
      <c r="I67" s="62"/>
      <c r="J67" s="62"/>
      <c r="K67" s="89"/>
      <c r="L67" s="62"/>
      <c r="M67" s="62"/>
      <c r="N67" s="62"/>
      <c r="O67" s="62"/>
      <c r="P67" s="102"/>
      <c r="Q67" s="102"/>
      <c r="R67" s="89"/>
      <c r="S67" s="89"/>
      <c r="T67" s="62"/>
      <c r="U67" s="60"/>
      <c r="V67" s="62"/>
      <c r="W67" s="62"/>
      <c r="X67" s="62"/>
      <c r="Y67" s="62"/>
      <c r="Z67" s="62"/>
      <c r="AA67" s="62"/>
      <c r="AB67" s="55"/>
      <c r="AC67" s="55"/>
      <c r="AD67" s="55"/>
      <c r="AE67" s="55"/>
      <c r="AF67" s="55"/>
      <c r="AG67" s="55"/>
      <c r="AH67" s="55"/>
      <c r="AI67" s="55"/>
      <c r="AJ67" s="55"/>
      <c r="AK67" s="55"/>
      <c r="AL67" s="55"/>
    </row>
    <row r="68" spans="1:38" x14ac:dyDescent="0.25">
      <c r="A68" s="32"/>
      <c r="B68" s="63"/>
      <c r="C68" s="62"/>
      <c r="D68" s="62"/>
      <c r="E68" s="62"/>
      <c r="F68" s="62"/>
      <c r="G68" s="89"/>
      <c r="H68" s="89"/>
      <c r="I68" s="62"/>
      <c r="J68" s="62"/>
      <c r="K68" s="89"/>
      <c r="L68" s="62"/>
      <c r="M68" s="62"/>
      <c r="N68" s="62"/>
      <c r="O68" s="62"/>
      <c r="P68" s="102"/>
      <c r="Q68" s="102"/>
      <c r="R68" s="89"/>
      <c r="S68" s="89"/>
      <c r="T68" s="62"/>
      <c r="U68" s="60"/>
      <c r="V68" s="62"/>
      <c r="W68" s="62"/>
      <c r="X68" s="62"/>
      <c r="Y68" s="62"/>
      <c r="Z68" s="62"/>
      <c r="AA68" s="62"/>
      <c r="AB68" s="55"/>
      <c r="AC68" s="55"/>
      <c r="AD68" s="55"/>
      <c r="AE68" s="55"/>
      <c r="AF68" s="55"/>
      <c r="AG68" s="55"/>
      <c r="AH68" s="55"/>
      <c r="AI68" s="55"/>
      <c r="AJ68" s="55"/>
      <c r="AK68" s="55"/>
      <c r="AL68" s="55"/>
    </row>
    <row r="69" spans="1:38" ht="41.25" customHeight="1" x14ac:dyDescent="0.25">
      <c r="A69" s="32"/>
      <c r="B69" s="63"/>
      <c r="C69" s="517" t="s">
        <v>364</v>
      </c>
      <c r="D69" s="289"/>
      <c r="E69" s="290" t="s">
        <v>199</v>
      </c>
      <c r="F69" s="291"/>
      <c r="G69" s="89"/>
      <c r="H69" s="89"/>
      <c r="I69" s="62"/>
      <c r="J69" s="62"/>
      <c r="K69" s="100"/>
      <c r="L69" s="62"/>
      <c r="M69" s="401" t="s">
        <v>362</v>
      </c>
      <c r="N69" s="400" t="s">
        <v>307</v>
      </c>
      <c r="O69" s="529" t="s">
        <v>366</v>
      </c>
      <c r="P69" s="530"/>
      <c r="Q69" s="531"/>
      <c r="R69" s="89"/>
      <c r="S69" s="89"/>
      <c r="T69" s="62"/>
      <c r="U69" s="60"/>
      <c r="V69" s="62"/>
      <c r="W69" s="62"/>
      <c r="X69" s="62"/>
      <c r="Y69" s="62"/>
      <c r="Z69" s="62"/>
      <c r="AA69" s="62"/>
      <c r="AB69" s="55"/>
      <c r="AC69" s="55"/>
      <c r="AD69" s="55"/>
      <c r="AE69" s="55"/>
      <c r="AF69" s="55"/>
      <c r="AG69" s="55"/>
      <c r="AH69" s="55"/>
      <c r="AI69" s="55"/>
      <c r="AJ69" s="55"/>
      <c r="AK69" s="55"/>
      <c r="AL69" s="55"/>
    </row>
    <row r="70" spans="1:38" ht="30" customHeight="1" x14ac:dyDescent="0.25">
      <c r="A70" s="32"/>
      <c r="B70" s="63"/>
      <c r="C70" s="518"/>
      <c r="D70" s="298">
        <v>1</v>
      </c>
      <c r="E70" s="113" t="s">
        <v>333</v>
      </c>
      <c r="F70" s="87"/>
      <c r="G70" s="114"/>
      <c r="H70" s="115" t="str">
        <f t="shared" ref="H70:H77" si="0">IF(AND(F70="yes",O70=""),"incomplete","")</f>
        <v/>
      </c>
      <c r="I70" s="515" t="str">
        <f>IF(AND(F70="Yes",O70&gt;0),"",IF(AND(F70="Yes",O70=""),"Please provide a document reference in column O",""))</f>
        <v/>
      </c>
      <c r="J70" s="516"/>
      <c r="K70" s="89"/>
      <c r="L70" s="116"/>
      <c r="M70" s="117" t="str">
        <f t="shared" ref="M70:M77" si="1">IF(F70="Yes",N70,"")</f>
        <v/>
      </c>
      <c r="N70" s="118">
        <v>2692</v>
      </c>
      <c r="O70" s="520"/>
      <c r="P70" s="520"/>
      <c r="Q70" s="520"/>
      <c r="R70" s="89"/>
      <c r="S70" s="89"/>
      <c r="T70" s="62"/>
      <c r="U70" s="60"/>
      <c r="V70" s="62"/>
      <c r="W70" s="62"/>
      <c r="X70" s="62"/>
      <c r="Y70" s="62"/>
      <c r="Z70" s="62"/>
      <c r="AA70" s="62"/>
      <c r="AB70" s="55"/>
      <c r="AC70" s="55"/>
      <c r="AD70" s="55"/>
      <c r="AE70" s="55"/>
      <c r="AF70" s="55"/>
      <c r="AG70" s="55"/>
      <c r="AH70" s="55"/>
      <c r="AI70" s="55"/>
      <c r="AJ70" s="55"/>
      <c r="AK70" s="55"/>
      <c r="AL70" s="55"/>
    </row>
    <row r="71" spans="1:38" ht="30" customHeight="1" x14ac:dyDescent="0.25">
      <c r="A71" s="32"/>
      <c r="B71" s="63"/>
      <c r="C71" s="518"/>
      <c r="D71" s="298">
        <v>2</v>
      </c>
      <c r="E71" s="113" t="s">
        <v>359</v>
      </c>
      <c r="F71" s="87"/>
      <c r="G71" s="89"/>
      <c r="H71" s="89" t="str">
        <f t="shared" si="0"/>
        <v/>
      </c>
      <c r="I71" s="515" t="str">
        <f t="shared" ref="I71:I77" si="2">IF(AND(F71="Yes",O71&gt;0),"",IF(AND(F71="Yes",O71=""),"Please provide a document reference in column O",""))</f>
        <v/>
      </c>
      <c r="J71" s="516"/>
      <c r="K71" s="89"/>
      <c r="L71" s="116"/>
      <c r="M71" s="117" t="str">
        <f t="shared" si="1"/>
        <v/>
      </c>
      <c r="N71" s="118">
        <v>1619</v>
      </c>
      <c r="O71" s="520"/>
      <c r="P71" s="520"/>
      <c r="Q71" s="520"/>
      <c r="R71" s="89"/>
      <c r="S71" s="89"/>
      <c r="T71" s="62"/>
      <c r="U71" s="60"/>
      <c r="V71" s="62"/>
      <c r="W71" s="62"/>
      <c r="X71" s="62"/>
      <c r="Y71" s="62"/>
      <c r="Z71" s="62"/>
      <c r="AA71" s="62"/>
      <c r="AB71" s="55"/>
      <c r="AC71" s="55"/>
      <c r="AD71" s="55"/>
      <c r="AE71" s="55"/>
      <c r="AF71" s="55"/>
      <c r="AG71" s="55"/>
      <c r="AH71" s="55"/>
      <c r="AI71" s="55"/>
      <c r="AJ71" s="55"/>
      <c r="AK71" s="55"/>
      <c r="AL71" s="55"/>
    </row>
    <row r="72" spans="1:38" ht="30" customHeight="1" x14ac:dyDescent="0.25">
      <c r="A72" s="32"/>
      <c r="B72" s="63"/>
      <c r="C72" s="518"/>
      <c r="D72" s="298">
        <v>3</v>
      </c>
      <c r="E72" s="113" t="s">
        <v>360</v>
      </c>
      <c r="F72" s="87"/>
      <c r="G72" s="89"/>
      <c r="H72" s="89" t="str">
        <f t="shared" si="0"/>
        <v/>
      </c>
      <c r="I72" s="515" t="str">
        <f t="shared" si="2"/>
        <v/>
      </c>
      <c r="J72" s="516"/>
      <c r="K72" s="89"/>
      <c r="L72" s="116"/>
      <c r="M72" s="117" t="str">
        <f t="shared" si="1"/>
        <v/>
      </c>
      <c r="N72" s="118">
        <v>1657</v>
      </c>
      <c r="O72" s="520"/>
      <c r="P72" s="520"/>
      <c r="Q72" s="520"/>
      <c r="R72" s="89"/>
      <c r="S72" s="89"/>
      <c r="T72" s="62"/>
      <c r="U72" s="60"/>
      <c r="V72" s="62"/>
      <c r="W72" s="62"/>
      <c r="X72" s="62"/>
      <c r="Y72" s="62"/>
      <c r="Z72" s="62"/>
      <c r="AA72" s="62"/>
      <c r="AB72" s="55"/>
      <c r="AC72" s="55"/>
      <c r="AD72" s="55"/>
      <c r="AE72" s="55"/>
      <c r="AF72" s="55"/>
      <c r="AG72" s="55"/>
      <c r="AH72" s="55"/>
      <c r="AI72" s="55"/>
      <c r="AJ72" s="55"/>
      <c r="AK72" s="55"/>
      <c r="AL72" s="55"/>
    </row>
    <row r="73" spans="1:38" ht="30" customHeight="1" x14ac:dyDescent="0.25">
      <c r="A73" s="32"/>
      <c r="B73" s="63"/>
      <c r="C73" s="518"/>
      <c r="D73" s="298">
        <v>4</v>
      </c>
      <c r="E73" s="113" t="s">
        <v>358</v>
      </c>
      <c r="F73" s="87"/>
      <c r="G73" s="89"/>
      <c r="H73" s="89" t="str">
        <f t="shared" si="0"/>
        <v/>
      </c>
      <c r="I73" s="515" t="str">
        <f t="shared" si="2"/>
        <v/>
      </c>
      <c r="J73" s="516"/>
      <c r="K73" s="89"/>
      <c r="L73" s="116"/>
      <c r="M73" s="117" t="str">
        <f t="shared" si="1"/>
        <v/>
      </c>
      <c r="N73" s="118">
        <v>3380</v>
      </c>
      <c r="O73" s="520"/>
      <c r="P73" s="520"/>
      <c r="Q73" s="520"/>
      <c r="R73" s="89"/>
      <c r="S73" s="89"/>
      <c r="T73" s="62"/>
      <c r="U73" s="60"/>
      <c r="V73" s="62"/>
      <c r="W73" s="62"/>
      <c r="X73" s="62"/>
      <c r="Y73" s="62"/>
      <c r="Z73" s="62"/>
      <c r="AA73" s="62"/>
      <c r="AB73" s="55"/>
      <c r="AC73" s="55"/>
      <c r="AD73" s="55"/>
      <c r="AE73" s="55"/>
      <c r="AF73" s="55"/>
      <c r="AG73" s="55"/>
      <c r="AH73" s="55"/>
      <c r="AI73" s="55"/>
      <c r="AJ73" s="55"/>
      <c r="AK73" s="55"/>
      <c r="AL73" s="55"/>
    </row>
    <row r="74" spans="1:38" ht="30" customHeight="1" x14ac:dyDescent="0.25">
      <c r="A74" s="32"/>
      <c r="B74" s="63"/>
      <c r="C74" s="518"/>
      <c r="D74" s="298">
        <v>5</v>
      </c>
      <c r="E74" s="113" t="s">
        <v>357</v>
      </c>
      <c r="F74" s="87"/>
      <c r="G74" s="89"/>
      <c r="H74" s="89" t="str">
        <f t="shared" si="0"/>
        <v/>
      </c>
      <c r="I74" s="515" t="str">
        <f t="shared" si="2"/>
        <v/>
      </c>
      <c r="J74" s="516"/>
      <c r="K74" s="89"/>
      <c r="L74" s="116"/>
      <c r="M74" s="117" t="str">
        <f t="shared" si="1"/>
        <v/>
      </c>
      <c r="N74" s="118">
        <v>2425</v>
      </c>
      <c r="O74" s="520"/>
      <c r="P74" s="520"/>
      <c r="Q74" s="520"/>
      <c r="R74" s="89"/>
      <c r="S74" s="89"/>
      <c r="T74" s="62"/>
      <c r="U74" s="60"/>
      <c r="V74" s="62"/>
      <c r="W74" s="62"/>
      <c r="X74" s="62"/>
      <c r="Y74" s="62"/>
      <c r="Z74" s="62"/>
      <c r="AA74" s="62"/>
      <c r="AB74" s="55"/>
      <c r="AC74" s="55"/>
      <c r="AD74" s="55"/>
      <c r="AE74" s="55"/>
      <c r="AF74" s="55"/>
      <c r="AG74" s="163"/>
      <c r="AH74" s="163"/>
      <c r="AI74" s="163"/>
      <c r="AJ74" s="163"/>
      <c r="AK74" s="163"/>
      <c r="AL74" s="163"/>
    </row>
    <row r="75" spans="1:38" ht="30" customHeight="1" x14ac:dyDescent="0.25">
      <c r="A75" s="32"/>
      <c r="B75" s="63"/>
      <c r="C75" s="518"/>
      <c r="D75" s="298">
        <v>6</v>
      </c>
      <c r="E75" s="113" t="s">
        <v>361</v>
      </c>
      <c r="F75" s="87"/>
      <c r="G75" s="89"/>
      <c r="H75" s="89" t="str">
        <f t="shared" si="0"/>
        <v/>
      </c>
      <c r="I75" s="515" t="str">
        <f t="shared" si="2"/>
        <v/>
      </c>
      <c r="J75" s="516"/>
      <c r="K75" s="89"/>
      <c r="L75" s="116"/>
      <c r="M75" s="117" t="str">
        <f t="shared" si="1"/>
        <v/>
      </c>
      <c r="N75" s="118">
        <v>1734</v>
      </c>
      <c r="O75" s="520"/>
      <c r="P75" s="520"/>
      <c r="Q75" s="520"/>
      <c r="R75" s="89"/>
      <c r="S75" s="89"/>
      <c r="T75" s="62"/>
      <c r="U75" s="60"/>
      <c r="V75" s="62"/>
      <c r="W75" s="62"/>
      <c r="X75" s="62"/>
      <c r="Y75" s="62"/>
      <c r="Z75" s="62"/>
      <c r="AA75" s="62"/>
      <c r="AB75" s="55"/>
      <c r="AC75" s="55"/>
      <c r="AD75" s="55"/>
      <c r="AE75" s="55"/>
      <c r="AF75" s="55"/>
      <c r="AG75" s="163"/>
      <c r="AH75" s="163"/>
      <c r="AI75" s="163"/>
      <c r="AJ75" s="163"/>
      <c r="AK75" s="163"/>
      <c r="AL75" s="163"/>
    </row>
    <row r="76" spans="1:38" ht="30" customHeight="1" x14ac:dyDescent="0.25">
      <c r="A76" s="32"/>
      <c r="B76" s="63"/>
      <c r="C76" s="518"/>
      <c r="D76" s="298">
        <v>7</v>
      </c>
      <c r="E76" s="113" t="s">
        <v>334</v>
      </c>
      <c r="F76" s="87"/>
      <c r="G76" s="89"/>
      <c r="H76" s="89" t="str">
        <f t="shared" si="0"/>
        <v/>
      </c>
      <c r="I76" s="515" t="str">
        <f t="shared" si="2"/>
        <v/>
      </c>
      <c r="J76" s="516"/>
      <c r="K76" s="89"/>
      <c r="L76" s="116"/>
      <c r="M76" s="117" t="str">
        <f t="shared" si="1"/>
        <v/>
      </c>
      <c r="N76" s="118">
        <v>2343</v>
      </c>
      <c r="O76" s="520"/>
      <c r="P76" s="520"/>
      <c r="Q76" s="520"/>
      <c r="R76" s="89"/>
      <c r="S76" s="89"/>
      <c r="T76" s="62"/>
      <c r="U76" s="60"/>
      <c r="V76" s="62"/>
      <c r="W76" s="62"/>
      <c r="X76" s="62"/>
      <c r="Y76" s="62"/>
      <c r="Z76" s="62"/>
      <c r="AA76" s="62"/>
      <c r="AB76" s="55"/>
      <c r="AC76" s="55"/>
      <c r="AD76" s="55"/>
      <c r="AE76" s="55"/>
      <c r="AF76" s="55"/>
      <c r="AG76" s="163"/>
      <c r="AH76" s="163"/>
      <c r="AI76" s="163"/>
      <c r="AJ76" s="163"/>
      <c r="AK76" s="163"/>
      <c r="AL76" s="163"/>
    </row>
    <row r="77" spans="1:38" ht="30" customHeight="1" x14ac:dyDescent="0.25">
      <c r="A77" s="32"/>
      <c r="B77" s="63"/>
      <c r="C77" s="519"/>
      <c r="D77" s="298">
        <v>8</v>
      </c>
      <c r="E77" s="113" t="s">
        <v>306</v>
      </c>
      <c r="F77" s="87"/>
      <c r="G77" s="119"/>
      <c r="H77" s="120" t="str">
        <f t="shared" si="0"/>
        <v/>
      </c>
      <c r="I77" s="515" t="str">
        <f t="shared" si="2"/>
        <v/>
      </c>
      <c r="J77" s="516"/>
      <c r="K77" s="100"/>
      <c r="L77" s="116"/>
      <c r="M77" s="117" t="str">
        <f t="shared" si="1"/>
        <v/>
      </c>
      <c r="N77" s="118">
        <v>3222</v>
      </c>
      <c r="O77" s="520"/>
      <c r="P77" s="520"/>
      <c r="Q77" s="520"/>
      <c r="R77" s="89"/>
      <c r="S77" s="89"/>
      <c r="T77" s="62"/>
      <c r="U77" s="60"/>
      <c r="V77" s="62"/>
      <c r="W77" s="62"/>
      <c r="X77" s="62"/>
      <c r="Y77" s="62"/>
      <c r="Z77" s="62"/>
      <c r="AA77" s="62"/>
      <c r="AB77" s="55"/>
      <c r="AC77" s="55"/>
      <c r="AD77" s="55"/>
      <c r="AE77" s="55"/>
      <c r="AF77" s="55"/>
      <c r="AG77" s="163"/>
      <c r="AH77" s="163"/>
      <c r="AI77" s="163"/>
      <c r="AJ77" s="163"/>
      <c r="AK77" s="163"/>
      <c r="AL77" s="163"/>
    </row>
    <row r="78" spans="1:38" ht="21.75" customHeight="1" x14ac:dyDescent="0.25">
      <c r="A78" s="32"/>
      <c r="B78" s="63"/>
      <c r="C78" s="62"/>
      <c r="D78" s="62"/>
      <c r="E78" s="62"/>
      <c r="F78" s="62"/>
      <c r="G78" s="89"/>
      <c r="H78" s="89"/>
      <c r="I78" s="62"/>
      <c r="J78" s="62"/>
      <c r="K78" s="89"/>
      <c r="L78" s="62"/>
      <c r="M78" s="121">
        <f>SUM(M70:M77)</f>
        <v>0</v>
      </c>
      <c r="N78" s="62"/>
      <c r="O78" s="62"/>
      <c r="P78" s="62"/>
      <c r="Q78" s="62"/>
      <c r="R78" s="89"/>
      <c r="S78" s="89"/>
      <c r="T78" s="62"/>
      <c r="U78" s="60"/>
      <c r="V78" s="62"/>
      <c r="W78" s="62"/>
      <c r="X78" s="62"/>
      <c r="Y78" s="62"/>
      <c r="Z78" s="62"/>
      <c r="AA78" s="62"/>
      <c r="AB78" s="55"/>
      <c r="AC78" s="55"/>
      <c r="AD78" s="55"/>
      <c r="AE78" s="55"/>
      <c r="AF78" s="55"/>
      <c r="AG78" s="163"/>
      <c r="AH78" s="163"/>
      <c r="AI78" s="163"/>
      <c r="AJ78" s="163"/>
      <c r="AK78" s="163"/>
      <c r="AL78" s="163"/>
    </row>
    <row r="79" spans="1:38" x14ac:dyDescent="0.25">
      <c r="A79" s="32"/>
      <c r="B79" s="63"/>
      <c r="C79" s="62"/>
      <c r="D79" s="62"/>
      <c r="E79" s="62"/>
      <c r="F79" s="62"/>
      <c r="G79" s="89"/>
      <c r="H79" s="89"/>
      <c r="I79" s="62"/>
      <c r="J79" s="62"/>
      <c r="K79" s="89"/>
      <c r="L79" s="62"/>
      <c r="M79" s="62"/>
      <c r="N79" s="62"/>
      <c r="O79" s="62"/>
      <c r="P79" s="62"/>
      <c r="Q79" s="62"/>
      <c r="R79" s="89"/>
      <c r="S79" s="89"/>
      <c r="T79" s="62"/>
      <c r="U79" s="60"/>
      <c r="V79" s="62"/>
      <c r="W79" s="62"/>
      <c r="X79" s="62"/>
      <c r="Y79" s="62"/>
      <c r="Z79" s="62"/>
      <c r="AA79" s="62"/>
      <c r="AB79" s="55"/>
      <c r="AC79" s="55"/>
      <c r="AD79" s="55"/>
      <c r="AE79" s="55"/>
      <c r="AF79" s="55"/>
      <c r="AG79" s="163"/>
      <c r="AH79" s="163"/>
      <c r="AI79" s="163"/>
      <c r="AJ79" s="163"/>
      <c r="AK79" s="163"/>
      <c r="AL79" s="163"/>
    </row>
    <row r="80" spans="1:38" x14ac:dyDescent="0.25">
      <c r="A80" s="32"/>
      <c r="B80" s="63"/>
      <c r="C80" s="62"/>
      <c r="D80" s="62"/>
      <c r="E80" s="62"/>
      <c r="F80" s="62"/>
      <c r="G80" s="89"/>
      <c r="H80" s="89"/>
      <c r="I80" s="62"/>
      <c r="J80" s="62"/>
      <c r="K80" s="89"/>
      <c r="L80" s="62"/>
      <c r="M80" s="62"/>
      <c r="N80" s="62"/>
      <c r="O80" s="62"/>
      <c r="P80" s="62"/>
      <c r="Q80" s="62"/>
      <c r="R80" s="89"/>
      <c r="S80" s="89"/>
      <c r="T80" s="62"/>
      <c r="U80" s="60"/>
      <c r="V80" s="62"/>
      <c r="W80" s="62"/>
      <c r="X80" s="62"/>
      <c r="Y80" s="62"/>
      <c r="Z80" s="62"/>
      <c r="AA80" s="62"/>
      <c r="AB80" s="55"/>
      <c r="AC80" s="55"/>
      <c r="AD80" s="55"/>
      <c r="AE80" s="55"/>
      <c r="AF80" s="55"/>
      <c r="AG80" s="163"/>
      <c r="AH80" s="163"/>
      <c r="AI80" s="163"/>
      <c r="AJ80" s="163"/>
      <c r="AK80" s="163"/>
      <c r="AL80" s="163"/>
    </row>
    <row r="81" spans="1:38" ht="30.75" x14ac:dyDescent="0.3">
      <c r="A81" s="32"/>
      <c r="B81" s="63"/>
      <c r="C81" s="62"/>
      <c r="D81" s="62"/>
      <c r="E81" s="122" t="s">
        <v>451</v>
      </c>
      <c r="F81" s="62"/>
      <c r="G81" s="89"/>
      <c r="H81" s="89"/>
      <c r="I81" s="62"/>
      <c r="J81" s="62"/>
      <c r="K81" s="89"/>
      <c r="L81" s="62"/>
      <c r="M81" s="292">
        <f>SUM(M78+K51+K52+M64)</f>
        <v>0</v>
      </c>
      <c r="N81" s="525" t="s">
        <v>315</v>
      </c>
      <c r="O81" s="525"/>
      <c r="P81" s="62"/>
      <c r="Q81" s="62"/>
      <c r="R81" s="89"/>
      <c r="S81" s="89"/>
      <c r="T81" s="62"/>
      <c r="U81" s="60"/>
      <c r="V81" s="62"/>
      <c r="W81" s="62"/>
      <c r="X81" s="62"/>
      <c r="Y81" s="62"/>
      <c r="Z81" s="62"/>
      <c r="AA81" s="62"/>
      <c r="AB81" s="55"/>
      <c r="AC81" s="55"/>
      <c r="AD81" s="55"/>
      <c r="AE81" s="55"/>
      <c r="AF81" s="55"/>
      <c r="AG81" s="163"/>
      <c r="AH81" s="163"/>
      <c r="AI81" s="163"/>
      <c r="AJ81" s="163"/>
      <c r="AK81" s="163"/>
      <c r="AL81" s="163"/>
    </row>
    <row r="82" spans="1:38" x14ac:dyDescent="0.25">
      <c r="A82" s="32"/>
      <c r="B82" s="63"/>
      <c r="C82" s="62"/>
      <c r="D82" s="62"/>
      <c r="E82" s="62"/>
      <c r="F82" s="62"/>
      <c r="G82" s="89"/>
      <c r="H82" s="89"/>
      <c r="I82" s="62"/>
      <c r="J82" s="62"/>
      <c r="K82" s="89"/>
      <c r="L82" s="62"/>
      <c r="M82" s="62"/>
      <c r="N82" s="62"/>
      <c r="O82" s="62"/>
      <c r="P82" s="62"/>
      <c r="Q82" s="62"/>
      <c r="R82" s="89"/>
      <c r="S82" s="89"/>
      <c r="T82" s="62"/>
      <c r="U82" s="60"/>
      <c r="V82" s="62"/>
      <c r="W82" s="62"/>
      <c r="X82" s="62"/>
      <c r="Y82" s="62"/>
      <c r="Z82" s="62"/>
      <c r="AA82" s="62"/>
      <c r="AB82" s="55"/>
      <c r="AC82" s="55"/>
      <c r="AD82" s="55"/>
      <c r="AE82" s="55"/>
      <c r="AF82" s="55"/>
      <c r="AG82" s="163"/>
      <c r="AH82" s="163"/>
      <c r="AI82" s="163"/>
      <c r="AJ82" s="163"/>
      <c r="AK82" s="163"/>
      <c r="AL82" s="163"/>
    </row>
    <row r="83" spans="1:38" x14ac:dyDescent="0.25">
      <c r="A83" s="32"/>
      <c r="B83" s="63"/>
      <c r="C83" s="62"/>
      <c r="D83" s="62"/>
      <c r="E83" s="62"/>
      <c r="F83" s="62"/>
      <c r="G83" s="89"/>
      <c r="H83" s="89"/>
      <c r="I83" s="62"/>
      <c r="J83" s="62"/>
      <c r="K83" s="89"/>
      <c r="L83" s="62"/>
      <c r="M83" s="123">
        <f>M81/S44</f>
        <v>0</v>
      </c>
      <c r="N83" s="62" t="s">
        <v>339</v>
      </c>
      <c r="O83" s="62"/>
      <c r="P83" s="62"/>
      <c r="Q83" s="62"/>
      <c r="R83" s="89"/>
      <c r="S83" s="89"/>
      <c r="T83" s="62"/>
      <c r="U83" s="60"/>
      <c r="V83" s="62"/>
      <c r="W83" s="62"/>
      <c r="X83" s="62"/>
      <c r="Y83" s="62"/>
      <c r="Z83" s="62"/>
      <c r="AA83" s="62"/>
      <c r="AB83" s="55"/>
      <c r="AC83" s="55"/>
      <c r="AD83" s="55"/>
      <c r="AE83" s="55"/>
      <c r="AF83" s="55"/>
      <c r="AG83" s="163"/>
      <c r="AH83" s="163"/>
      <c r="AI83" s="163"/>
      <c r="AJ83" s="163"/>
      <c r="AK83" s="163"/>
      <c r="AL83" s="163"/>
    </row>
    <row r="84" spans="1:38" x14ac:dyDescent="0.25">
      <c r="A84" s="32"/>
      <c r="B84" s="63"/>
      <c r="C84" s="62"/>
      <c r="D84" s="62"/>
      <c r="E84" s="62"/>
      <c r="F84" s="62"/>
      <c r="G84" s="89"/>
      <c r="H84" s="89"/>
      <c r="I84" s="62"/>
      <c r="J84" s="62"/>
      <c r="K84" s="89"/>
      <c r="L84" s="62"/>
      <c r="M84" s="62"/>
      <c r="N84" s="62"/>
      <c r="O84" s="62"/>
      <c r="P84" s="62"/>
      <c r="Q84" s="62"/>
      <c r="R84" s="89"/>
      <c r="S84" s="89"/>
      <c r="T84" s="62"/>
      <c r="U84" s="60"/>
      <c r="V84" s="62"/>
      <c r="W84" s="62"/>
      <c r="X84" s="62"/>
      <c r="Y84" s="62"/>
      <c r="Z84" s="62"/>
      <c r="AA84" s="62"/>
      <c r="AB84" s="55"/>
      <c r="AC84" s="55"/>
      <c r="AD84" s="55"/>
      <c r="AE84" s="55"/>
      <c r="AF84" s="55"/>
      <c r="AG84" s="163"/>
      <c r="AH84" s="163"/>
      <c r="AI84" s="163"/>
      <c r="AJ84" s="163"/>
      <c r="AK84" s="163"/>
      <c r="AL84" s="163"/>
    </row>
    <row r="85" spans="1:38" x14ac:dyDescent="0.25">
      <c r="A85" s="32"/>
      <c r="B85" s="63"/>
      <c r="C85" s="62"/>
      <c r="D85" s="62"/>
      <c r="E85" s="62"/>
      <c r="F85" s="62"/>
      <c r="G85" s="89"/>
      <c r="H85" s="89"/>
      <c r="I85" s="62"/>
      <c r="J85" s="62"/>
      <c r="K85" s="89"/>
      <c r="L85" s="62"/>
      <c r="M85" s="62"/>
      <c r="N85" s="62"/>
      <c r="O85" s="62"/>
      <c r="P85" s="62"/>
      <c r="Q85" s="62"/>
      <c r="R85" s="89"/>
      <c r="S85" s="89"/>
      <c r="T85" s="62"/>
      <c r="U85" s="60"/>
      <c r="V85" s="62"/>
      <c r="W85" s="62"/>
      <c r="X85" s="62"/>
      <c r="Y85" s="62"/>
      <c r="Z85" s="62"/>
      <c r="AA85" s="62"/>
      <c r="AB85" s="55"/>
      <c r="AC85" s="55"/>
      <c r="AD85" s="55"/>
      <c r="AE85" s="55"/>
      <c r="AF85" s="55"/>
      <c r="AG85" s="163"/>
      <c r="AH85" s="163"/>
      <c r="AI85" s="163"/>
      <c r="AJ85" s="163"/>
      <c r="AK85" s="163"/>
      <c r="AL85" s="163"/>
    </row>
    <row r="86" spans="1:38" x14ac:dyDescent="0.25">
      <c r="A86" s="32"/>
      <c r="B86" s="63"/>
      <c r="C86" s="62"/>
      <c r="D86" s="62"/>
      <c r="E86" s="62"/>
      <c r="F86" s="62"/>
      <c r="G86" s="89"/>
      <c r="H86" s="89"/>
      <c r="I86" s="62"/>
      <c r="J86" s="62"/>
      <c r="K86" s="89"/>
      <c r="L86" s="62"/>
      <c r="M86" s="62"/>
      <c r="N86" s="62"/>
      <c r="O86" s="62"/>
      <c r="P86" s="62"/>
      <c r="Q86" s="62"/>
      <c r="R86" s="89"/>
      <c r="S86" s="89"/>
      <c r="T86" s="62"/>
      <c r="U86" s="60"/>
      <c r="V86" s="62"/>
      <c r="W86" s="62"/>
      <c r="X86" s="62"/>
      <c r="Y86" s="62"/>
      <c r="Z86" s="62"/>
      <c r="AA86" s="62"/>
      <c r="AB86" s="55"/>
      <c r="AC86" s="55"/>
      <c r="AD86" s="55"/>
      <c r="AE86" s="55"/>
      <c r="AF86" s="55"/>
      <c r="AG86" s="163"/>
      <c r="AH86" s="163"/>
      <c r="AI86" s="163"/>
      <c r="AJ86" s="163"/>
      <c r="AK86" s="163"/>
      <c r="AL86" s="163"/>
    </row>
    <row r="87" spans="1:38" ht="15.75" thickBot="1" x14ac:dyDescent="0.3">
      <c r="A87" s="32"/>
      <c r="B87" s="78"/>
      <c r="C87" s="79"/>
      <c r="D87" s="79"/>
      <c r="E87" s="79"/>
      <c r="F87" s="79"/>
      <c r="G87" s="124"/>
      <c r="H87" s="124"/>
      <c r="I87" s="79"/>
      <c r="J87" s="79"/>
      <c r="K87" s="124"/>
      <c r="L87" s="79"/>
      <c r="M87" s="79"/>
      <c r="N87" s="79"/>
      <c r="O87" s="79"/>
      <c r="P87" s="79"/>
      <c r="Q87" s="79"/>
      <c r="R87" s="124"/>
      <c r="S87" s="124"/>
      <c r="T87" s="79"/>
      <c r="U87" s="81"/>
      <c r="V87" s="62"/>
      <c r="W87" s="62"/>
      <c r="X87" s="62"/>
      <c r="Y87" s="62"/>
      <c r="Z87" s="62"/>
      <c r="AA87" s="62"/>
      <c r="AB87" s="55"/>
      <c r="AC87" s="55"/>
      <c r="AD87" s="55"/>
      <c r="AE87" s="55"/>
      <c r="AF87" s="55"/>
      <c r="AG87" s="163"/>
      <c r="AH87" s="163"/>
      <c r="AI87" s="163"/>
      <c r="AJ87" s="163"/>
      <c r="AK87" s="163"/>
      <c r="AL87" s="163"/>
    </row>
    <row r="88" spans="1:38" x14ac:dyDescent="0.25">
      <c r="A88" s="32"/>
      <c r="B88" s="55"/>
      <c r="C88" s="55"/>
      <c r="D88" s="55"/>
      <c r="E88" s="55"/>
      <c r="F88" s="55"/>
      <c r="G88" s="103"/>
      <c r="H88" s="103"/>
      <c r="I88" s="55"/>
      <c r="J88" s="55"/>
      <c r="K88" s="103"/>
      <c r="L88" s="55"/>
      <c r="M88" s="55"/>
      <c r="N88" s="55"/>
      <c r="O88" s="55"/>
      <c r="P88" s="55"/>
      <c r="Q88" s="55"/>
      <c r="R88" s="103"/>
      <c r="S88" s="103"/>
      <c r="T88" s="55"/>
      <c r="U88" s="55"/>
      <c r="V88" s="55"/>
      <c r="W88" s="55"/>
      <c r="X88" s="55"/>
      <c r="Y88" s="55"/>
      <c r="Z88" s="55"/>
      <c r="AA88" s="55"/>
      <c r="AB88" s="55"/>
      <c r="AC88" s="55"/>
      <c r="AD88" s="55"/>
      <c r="AE88" s="55"/>
      <c r="AF88" s="55"/>
      <c r="AG88" s="163"/>
      <c r="AH88" s="163"/>
      <c r="AI88" s="163"/>
      <c r="AJ88" s="163"/>
      <c r="AK88" s="163"/>
      <c r="AL88" s="163"/>
    </row>
  </sheetData>
  <sheetProtection algorithmName="SHA-512" hashValue="LvaPy/P7vay/Y7mSQgKfPra1CekY8nHyZikM4W/Y2bMbGNKwhm5iVXGI+TPY8QUOKDl+L0GCDV1/k4ek/T3Q3A==" saltValue="788V64dvuT9k9KE86MnDoA==" spinCount="100000" sheet="1" objects="1" scenarios="1"/>
  <mergeCells count="41">
    <mergeCell ref="D11:E11"/>
    <mergeCell ref="C12:C16"/>
    <mergeCell ref="C6:D6"/>
    <mergeCell ref="E6:F6"/>
    <mergeCell ref="C7:D7"/>
    <mergeCell ref="E7:F7"/>
    <mergeCell ref="C9:F9"/>
    <mergeCell ref="E4:F4"/>
    <mergeCell ref="N81:O81"/>
    <mergeCell ref="C43:C46"/>
    <mergeCell ref="E28:E30"/>
    <mergeCell ref="C55:C57"/>
    <mergeCell ref="O69:Q69"/>
    <mergeCell ref="O70:Q70"/>
    <mergeCell ref="O71:Q71"/>
    <mergeCell ref="O72:Q72"/>
    <mergeCell ref="O73:Q73"/>
    <mergeCell ref="O74:Q74"/>
    <mergeCell ref="O75:Q75"/>
    <mergeCell ref="O76:Q76"/>
    <mergeCell ref="I70:J70"/>
    <mergeCell ref="I19:M19"/>
    <mergeCell ref="O13:O15"/>
    <mergeCell ref="O77:Q77"/>
    <mergeCell ref="I77:J77"/>
    <mergeCell ref="I74:J74"/>
    <mergeCell ref="I49:J49"/>
    <mergeCell ref="I71:J71"/>
    <mergeCell ref="I72:J72"/>
    <mergeCell ref="C67:F67"/>
    <mergeCell ref="I73:J73"/>
    <mergeCell ref="C69:C77"/>
    <mergeCell ref="I75:J75"/>
    <mergeCell ref="I76:J76"/>
    <mergeCell ref="C33:C39"/>
    <mergeCell ref="C54:E54"/>
    <mergeCell ref="I51:J51"/>
    <mergeCell ref="I52:J52"/>
    <mergeCell ref="R20:S20"/>
    <mergeCell ref="D21:E21"/>
    <mergeCell ref="C22:C26"/>
  </mergeCells>
  <conditionalFormatting sqref="G48 H39 H28:H30 I49:I53 G65:I65">
    <cfRule type="cellIs" dxfId="27" priority="56" operator="equal">
      <formula>"incomplete"</formula>
    </cfRule>
    <cfRule type="cellIs" dxfId="26" priority="57" operator="equal">
      <formula>"complete"</formula>
    </cfRule>
  </conditionalFormatting>
  <conditionalFormatting sqref="G21 G18">
    <cfRule type="beginsWith" dxfId="25" priority="36" operator="beginsWith" text="complete">
      <formula>LEFT(G18,LEN("complete"))="complete"</formula>
    </cfRule>
    <cfRule type="beginsWith" dxfId="24" priority="37" operator="beginsWith" text="incomplete">
      <formula>LEFT(G18,LEN("incomplete"))="incomplete"</formula>
    </cfRule>
  </conditionalFormatting>
  <conditionalFormatting sqref="G48">
    <cfRule type="containsText" dxfId="23" priority="31" operator="containsText" text="Complete">
      <formula>NOT(ISERROR(SEARCH("Complete",G48)))</formula>
    </cfRule>
  </conditionalFormatting>
  <conditionalFormatting sqref="G65:H65">
    <cfRule type="containsText" dxfId="22" priority="30" operator="containsText" text="complete">
      <formula>NOT(ISERROR(SEARCH("complete",G65)))</formula>
    </cfRule>
  </conditionalFormatting>
  <conditionalFormatting sqref="G65">
    <cfRule type="containsText" dxfId="21" priority="24" operator="containsText" text="incomplete">
      <formula>NOT(ISERROR(SEARCH("incomplete",G65)))</formula>
    </cfRule>
  </conditionalFormatting>
  <conditionalFormatting sqref="G64">
    <cfRule type="containsText" dxfId="20" priority="19" operator="containsText" text="incomplete">
      <formula>NOT(ISERROR(SEARCH("incomplete",G64)))</formula>
    </cfRule>
    <cfRule type="containsText" dxfId="19" priority="20" operator="containsText" text="complete">
      <formula>NOT(ISERROR(SEARCH("complete",G64)))</formula>
    </cfRule>
    <cfRule type="containsText" dxfId="18" priority="21" operator="containsText" text="complete">
      <formula>NOT(ISERROR(SEARCH("complete",G64)))</formula>
    </cfRule>
  </conditionalFormatting>
  <conditionalFormatting sqref="E19:E20 E43 E46">
    <cfRule type="containsText" dxfId="17" priority="18" operator="containsText" text="Please">
      <formula>NOT(ISERROR(SEARCH("Please",E19)))</formula>
    </cfRule>
  </conditionalFormatting>
  <conditionalFormatting sqref="E28:E30">
    <cfRule type="containsText" dxfId="16" priority="17" operator="containsText" text="Please">
      <formula>NOT(ISERROR(SEARCH("Please",E28)))</formula>
    </cfRule>
  </conditionalFormatting>
  <conditionalFormatting sqref="H70:H77">
    <cfRule type="cellIs" dxfId="15" priority="15" operator="equal">
      <formula>"Complete"</formula>
    </cfRule>
    <cfRule type="cellIs" dxfId="14" priority="16" operator="equal">
      <formula>"Incomplete"</formula>
    </cfRule>
  </conditionalFormatting>
  <conditionalFormatting sqref="I70:I77">
    <cfRule type="notContainsBlanks" dxfId="13" priority="14">
      <formula>LEN(TRIM(I70))&gt;0</formula>
    </cfRule>
  </conditionalFormatting>
  <conditionalFormatting sqref="E65">
    <cfRule type="containsText" dxfId="12" priority="13" operator="containsText" text="Please">
      <formula>NOT(ISERROR(SEARCH("Please",E65)))</formula>
    </cfRule>
  </conditionalFormatting>
  <conditionalFormatting sqref="E48">
    <cfRule type="containsText" dxfId="11" priority="12" operator="containsText" text="Please">
      <formula>NOT(ISERROR(SEARCH("Please",E48)))</formula>
    </cfRule>
  </conditionalFormatting>
  <conditionalFormatting sqref="I12:I13">
    <cfRule type="containsText" dxfId="10" priority="11" operator="containsText" text="Yes">
      <formula>NOT(ISERROR(SEARCH("Yes",I12)))</formula>
    </cfRule>
    <cfRule type="containsText" dxfId="9" priority="10" operator="containsText" text="No">
      <formula>NOT(ISERROR(SEARCH("No",I12)))</formula>
    </cfRule>
  </conditionalFormatting>
  <conditionalFormatting sqref="I22">
    <cfRule type="containsText" dxfId="8" priority="9" operator="containsText" text="Yes">
      <formula>NOT(ISERROR(SEARCH("Yes",I22)))</formula>
    </cfRule>
    <cfRule type="containsText" dxfId="7" priority="8" operator="containsText" text="No">
      <formula>NOT(ISERROR(SEARCH("No",I22)))</formula>
    </cfRule>
    <cfRule type="notContainsBlanks" dxfId="6" priority="7">
      <formula>LEN(TRIM(I22))&gt;0</formula>
    </cfRule>
  </conditionalFormatting>
  <conditionalFormatting sqref="I33:I36">
    <cfRule type="containsText" dxfId="5" priority="6" operator="containsText" text="Yes">
      <formula>NOT(ISERROR(SEARCH("Yes",I33)))</formula>
    </cfRule>
    <cfRule type="containsText" dxfId="4" priority="5" operator="containsText" text="No">
      <formula>NOT(ISERROR(SEARCH("No",I33)))</formula>
    </cfRule>
  </conditionalFormatting>
  <conditionalFormatting sqref="I43:I44">
    <cfRule type="containsText" dxfId="3" priority="4" operator="containsText" text="yes">
      <formula>NOT(ISERROR(SEARCH("yes",I43)))</formula>
    </cfRule>
    <cfRule type="containsText" dxfId="2" priority="3" operator="containsText" text="No">
      <formula>NOT(ISERROR(SEARCH("No",I43)))</formula>
    </cfRule>
  </conditionalFormatting>
  <conditionalFormatting sqref="F70:F77">
    <cfRule type="containsText" dxfId="1" priority="2" operator="containsText" text="Yes">
      <formula>NOT(ISERROR(SEARCH("Yes",F70)))</formula>
    </cfRule>
    <cfRule type="containsText" dxfId="0" priority="1" operator="containsText" text="No">
      <formula>NOT(ISERROR(SEARCH("No",F70)))</formula>
    </cfRule>
  </conditionalFormatting>
  <dataValidations count="3">
    <dataValidation type="list" allowBlank="1" showInputMessage="1" showErrorMessage="1" sqref="I41 I50 I65 I53" xr:uid="{5F250A12-64AA-42F5-8354-2AAC41CAC6EB}">
      <formula1>"yes, no"</formula1>
    </dataValidation>
    <dataValidation type="list" allowBlank="1" showInputMessage="1" showErrorMessage="1" sqref="N22:N23 M43 N53 N65 O43 N47:N50 N42" xr:uid="{DE401020-ED53-4A2C-AE0F-CED8B81045CC}">
      <formula1>"0,2"</formula1>
    </dataValidation>
    <dataValidation type="list" allowBlank="1" showInputMessage="1" showErrorMessage="1" sqref="I66" xr:uid="{C8BCAAC9-B89D-48C8-9687-F1B0421E20E5}">
      <formula1>"0,1,2,3 or more"</formula1>
    </dataValidation>
  </dataValidations>
  <hyperlinks>
    <hyperlink ref="O13:O15" r:id="rId1" display="Guidance on Substantial Change" xr:uid="{7728E481-8BE0-46BD-B68D-FC71BE5026F9}"/>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3">
        <x14:dataValidation type="list" allowBlank="1" showInputMessage="1" showErrorMessage="1" xr:uid="{D0335E95-888A-4606-903B-E8F76015CF3A}">
          <x14:formula1>
            <xm:f>Picklists!$AJ$2:$AJ$5</xm:f>
          </x14:formula1>
          <xm:sqref>I22</xm:sqref>
        </x14:dataValidation>
        <x14:dataValidation type="list" allowBlank="1" showInputMessage="1" showErrorMessage="1" xr:uid="{348C1F94-4864-4E77-91C2-123B57B54735}">
          <x14:formula1>
            <xm:f>Picklists!$AA$2:$AA$3</xm:f>
          </x14:formula1>
          <xm:sqref>F70:F77</xm:sqref>
        </x14:dataValidation>
        <x14:dataValidation type="list" allowBlank="1" showInputMessage="1" showErrorMessage="1" xr:uid="{7AAEB2BF-66E2-40F4-B3D9-E6E35D340B4F}">
          <x14:formula1>
            <xm:f>Picklists!$AC$2:$AC$3</xm:f>
          </x14:formula1>
          <xm:sqref>I12:I13 I33:I36 I43:I44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1E0CC-0749-44ED-970E-2AD5308EED85}">
  <sheetPr>
    <tabColor theme="1"/>
  </sheetPr>
  <dimension ref="A1:AW135"/>
  <sheetViews>
    <sheetView topLeftCell="L1" zoomScale="110" zoomScaleNormal="110" workbookViewId="0">
      <selection activeCell="W23" sqref="W23"/>
    </sheetView>
  </sheetViews>
  <sheetFormatPr defaultRowHeight="15" x14ac:dyDescent="0.25"/>
  <cols>
    <col min="3" max="3" width="18.7109375" customWidth="1"/>
    <col min="4" max="4" width="26.5703125" customWidth="1"/>
    <col min="6" max="6" width="10.140625" customWidth="1"/>
    <col min="8" max="8" width="10" customWidth="1"/>
    <col min="14" max="14" width="14.85546875" customWidth="1"/>
    <col min="15" max="16" width="18.5703125" customWidth="1"/>
    <col min="22" max="22" width="21.5703125" customWidth="1"/>
  </cols>
  <sheetData>
    <row r="1" spans="1:49" ht="45" x14ac:dyDescent="0.25">
      <c r="A1" s="6"/>
      <c r="B1" s="6" t="s">
        <v>20</v>
      </c>
      <c r="C1" s="6"/>
      <c r="D1" s="6" t="s">
        <v>21</v>
      </c>
      <c r="E1" s="6"/>
      <c r="F1" s="6"/>
      <c r="G1" s="6"/>
      <c r="H1" s="30" t="s">
        <v>230</v>
      </c>
      <c r="I1" s="30" t="s">
        <v>206</v>
      </c>
      <c r="J1" s="30"/>
      <c r="K1" s="30"/>
      <c r="L1" s="6" t="s">
        <v>26</v>
      </c>
      <c r="M1" s="6"/>
      <c r="N1" s="6" t="s">
        <v>26</v>
      </c>
      <c r="O1" s="6"/>
      <c r="P1" s="6"/>
      <c r="Q1" s="6"/>
      <c r="R1" s="6"/>
      <c r="S1" s="6"/>
      <c r="T1" s="6" t="s">
        <v>183</v>
      </c>
      <c r="U1" s="6"/>
      <c r="V1" s="6" t="s">
        <v>26</v>
      </c>
      <c r="W1" s="6"/>
      <c r="X1" s="6"/>
      <c r="Y1" s="6"/>
      <c r="Z1" s="6"/>
      <c r="AA1" s="6" t="s">
        <v>350</v>
      </c>
      <c r="AB1" s="6"/>
      <c r="AC1" s="6"/>
      <c r="AD1" s="6" t="s">
        <v>439</v>
      </c>
      <c r="AE1" s="6"/>
      <c r="AF1" s="6"/>
      <c r="AG1" s="6"/>
      <c r="AH1" s="6" t="s">
        <v>231</v>
      </c>
      <c r="AI1" s="6" t="s">
        <v>268</v>
      </c>
      <c r="AJ1" s="43" t="s">
        <v>301</v>
      </c>
      <c r="AK1" s="43" t="s">
        <v>336</v>
      </c>
      <c r="AL1" s="6"/>
    </row>
    <row r="2" spans="1:49" ht="50.25" customHeight="1" x14ac:dyDescent="0.25">
      <c r="B2" s="11" t="s">
        <v>0</v>
      </c>
      <c r="C2" s="11" t="s">
        <v>266</v>
      </c>
      <c r="D2" s="11" t="s">
        <v>22</v>
      </c>
      <c r="E2" s="11" t="s">
        <v>255</v>
      </c>
      <c r="F2" s="11" t="s">
        <v>254</v>
      </c>
      <c r="G2" s="11" t="s">
        <v>47</v>
      </c>
      <c r="H2" s="11" t="s">
        <v>208</v>
      </c>
      <c r="I2" s="11" t="s">
        <v>205</v>
      </c>
      <c r="J2" s="11"/>
      <c r="K2" s="25"/>
      <c r="L2" s="11"/>
      <c r="M2" s="11"/>
      <c r="N2" s="11" t="s">
        <v>27</v>
      </c>
      <c r="O2" s="11"/>
      <c r="P2" s="11"/>
      <c r="Q2" s="11"/>
      <c r="R2" s="11"/>
      <c r="S2" s="11"/>
      <c r="T2" s="11"/>
      <c r="U2" s="11"/>
      <c r="V2" s="11" t="s">
        <v>45</v>
      </c>
      <c r="W2" s="11"/>
      <c r="X2" s="11"/>
      <c r="Y2" s="11"/>
      <c r="Z2" s="11"/>
      <c r="AA2" s="11" t="s">
        <v>1</v>
      </c>
      <c r="AB2" s="11"/>
      <c r="AC2" s="11" t="s">
        <v>1</v>
      </c>
      <c r="AD2" s="11" t="s">
        <v>440</v>
      </c>
      <c r="AE2" s="11"/>
      <c r="AF2" s="11" t="s">
        <v>1</v>
      </c>
      <c r="AG2" s="11" t="s">
        <v>2</v>
      </c>
      <c r="AH2" s="11" t="s">
        <v>1</v>
      </c>
      <c r="AI2" s="11" t="s">
        <v>275</v>
      </c>
      <c r="AJ2" s="11">
        <v>0</v>
      </c>
      <c r="AK2" s="11" t="s">
        <v>470</v>
      </c>
      <c r="AL2" s="11"/>
      <c r="AM2" s="11"/>
      <c r="AN2" s="11"/>
      <c r="AO2" s="11"/>
      <c r="AP2" s="11"/>
      <c r="AQ2" s="11"/>
      <c r="AR2" s="11"/>
      <c r="AS2" s="11"/>
      <c r="AT2" s="11"/>
      <c r="AU2" s="11"/>
      <c r="AV2" s="11"/>
      <c r="AW2" s="11"/>
    </row>
    <row r="3" spans="1:49" ht="30" x14ac:dyDescent="0.25">
      <c r="B3" t="s">
        <v>1</v>
      </c>
      <c r="C3" s="23" t="s">
        <v>300</v>
      </c>
      <c r="D3" s="2" t="s">
        <v>299</v>
      </c>
      <c r="E3" s="3" t="s">
        <v>9</v>
      </c>
      <c r="F3">
        <v>50</v>
      </c>
      <c r="G3" t="s">
        <v>201</v>
      </c>
      <c r="H3" t="s">
        <v>202</v>
      </c>
      <c r="I3" t="s">
        <v>2</v>
      </c>
      <c r="K3" s="7"/>
      <c r="L3" t="s">
        <v>25</v>
      </c>
      <c r="N3" t="s">
        <v>44</v>
      </c>
      <c r="O3" t="s">
        <v>356</v>
      </c>
      <c r="P3" t="s">
        <v>349</v>
      </c>
      <c r="Q3" t="s">
        <v>399</v>
      </c>
      <c r="R3" t="s">
        <v>186</v>
      </c>
      <c r="S3" t="s">
        <v>185</v>
      </c>
      <c r="T3" t="s">
        <v>184</v>
      </c>
      <c r="V3" t="s">
        <v>22</v>
      </c>
      <c r="W3" t="s">
        <v>23</v>
      </c>
      <c r="Y3" t="s">
        <v>46</v>
      </c>
      <c r="AA3" t="s">
        <v>2</v>
      </c>
      <c r="AC3" t="s">
        <v>2</v>
      </c>
      <c r="AD3" t="s">
        <v>441</v>
      </c>
      <c r="AF3" t="s">
        <v>2</v>
      </c>
      <c r="AG3" t="s">
        <v>194</v>
      </c>
      <c r="AH3" t="s">
        <v>2</v>
      </c>
      <c r="AI3" t="s">
        <v>276</v>
      </c>
      <c r="AJ3">
        <v>1</v>
      </c>
      <c r="AK3" t="s">
        <v>471</v>
      </c>
    </row>
    <row r="4" spans="1:49" x14ac:dyDescent="0.25">
      <c r="B4" t="s">
        <v>2</v>
      </c>
      <c r="D4" s="13" t="s">
        <v>48</v>
      </c>
      <c r="E4" s="15" t="s">
        <v>10</v>
      </c>
      <c r="F4">
        <v>1000</v>
      </c>
      <c r="G4" t="s">
        <v>253</v>
      </c>
      <c r="H4" t="s">
        <v>213</v>
      </c>
      <c r="I4" t="s">
        <v>2</v>
      </c>
      <c r="K4" s="7"/>
      <c r="N4" t="s">
        <v>28</v>
      </c>
      <c r="O4" t="s">
        <v>32</v>
      </c>
      <c r="P4" t="s">
        <v>187</v>
      </c>
      <c r="Q4" t="s">
        <v>394</v>
      </c>
      <c r="R4" t="s">
        <v>243</v>
      </c>
      <c r="S4" t="s">
        <v>242</v>
      </c>
      <c r="T4" t="s">
        <v>241</v>
      </c>
      <c r="V4" t="s">
        <v>105</v>
      </c>
      <c r="Y4">
        <v>1</v>
      </c>
      <c r="AE4">
        <v>0</v>
      </c>
      <c r="AF4" t="s">
        <v>1</v>
      </c>
      <c r="AH4" t="s">
        <v>194</v>
      </c>
      <c r="AI4" t="s">
        <v>273</v>
      </c>
      <c r="AJ4">
        <v>2</v>
      </c>
      <c r="AK4" t="s">
        <v>194</v>
      </c>
    </row>
    <row r="5" spans="1:49" x14ac:dyDescent="0.25">
      <c r="D5" s="2" t="s">
        <v>278</v>
      </c>
      <c r="E5" s="3" t="s">
        <v>13</v>
      </c>
      <c r="H5" t="s">
        <v>214</v>
      </c>
      <c r="I5" t="s">
        <v>2</v>
      </c>
      <c r="K5" s="7"/>
      <c r="N5" t="s">
        <v>37</v>
      </c>
      <c r="O5" t="s">
        <v>33</v>
      </c>
      <c r="P5" t="s">
        <v>188</v>
      </c>
      <c r="R5" t="s">
        <v>244</v>
      </c>
      <c r="Y5">
        <v>2</v>
      </c>
      <c r="AE5">
        <v>1</v>
      </c>
      <c r="AI5" t="s">
        <v>274</v>
      </c>
      <c r="AJ5" t="s">
        <v>302</v>
      </c>
    </row>
    <row r="6" spans="1:49" x14ac:dyDescent="0.25">
      <c r="D6" s="2" t="s">
        <v>277</v>
      </c>
      <c r="E6" s="3" t="s">
        <v>13</v>
      </c>
      <c r="F6">
        <v>20</v>
      </c>
      <c r="G6" t="s">
        <v>201</v>
      </c>
      <c r="I6" t="s">
        <v>2</v>
      </c>
      <c r="K6" s="7"/>
      <c r="N6" t="s">
        <v>38</v>
      </c>
      <c r="O6" t="s">
        <v>34</v>
      </c>
      <c r="P6" t="s">
        <v>189</v>
      </c>
      <c r="R6" t="s">
        <v>245</v>
      </c>
      <c r="Y6">
        <v>3</v>
      </c>
      <c r="AE6">
        <v>2</v>
      </c>
    </row>
    <row r="7" spans="1:49" x14ac:dyDescent="0.25">
      <c r="D7" s="2" t="s">
        <v>49</v>
      </c>
      <c r="E7" s="3" t="s">
        <v>9</v>
      </c>
      <c r="H7" t="s">
        <v>213</v>
      </c>
      <c r="I7" t="s">
        <v>2</v>
      </c>
      <c r="K7" s="7"/>
      <c r="N7" t="s">
        <v>39</v>
      </c>
      <c r="O7" t="s">
        <v>35</v>
      </c>
      <c r="P7" t="s">
        <v>191</v>
      </c>
      <c r="Y7">
        <v>4</v>
      </c>
      <c r="AE7">
        <v>3</v>
      </c>
    </row>
    <row r="8" spans="1:49" x14ac:dyDescent="0.25">
      <c r="D8" s="24" t="s">
        <v>50</v>
      </c>
      <c r="E8" s="3" t="s">
        <v>9</v>
      </c>
      <c r="H8" t="s">
        <v>213</v>
      </c>
      <c r="I8" t="s">
        <v>2</v>
      </c>
      <c r="K8" s="7"/>
      <c r="N8" t="s">
        <v>40</v>
      </c>
      <c r="O8" t="s">
        <v>29</v>
      </c>
      <c r="P8" t="s">
        <v>192</v>
      </c>
      <c r="Y8">
        <v>5</v>
      </c>
      <c r="AE8">
        <v>4</v>
      </c>
    </row>
    <row r="9" spans="1:49" x14ac:dyDescent="0.25">
      <c r="D9" s="24" t="s">
        <v>51</v>
      </c>
      <c r="E9" s="3" t="s">
        <v>9</v>
      </c>
      <c r="H9" t="s">
        <v>213</v>
      </c>
      <c r="I9" t="s">
        <v>2</v>
      </c>
      <c r="K9" s="7"/>
      <c r="N9" t="s">
        <v>106</v>
      </c>
      <c r="O9" t="s">
        <v>30</v>
      </c>
      <c r="P9" t="s">
        <v>190</v>
      </c>
      <c r="Y9">
        <v>6</v>
      </c>
      <c r="AE9">
        <v>5</v>
      </c>
    </row>
    <row r="10" spans="1:49" x14ac:dyDescent="0.25">
      <c r="D10" s="24" t="s">
        <v>52</v>
      </c>
      <c r="E10" s="3" t="s">
        <v>13</v>
      </c>
      <c r="I10" t="s">
        <v>2</v>
      </c>
      <c r="K10" s="7"/>
      <c r="N10" t="s">
        <v>112</v>
      </c>
      <c r="O10" t="s">
        <v>31</v>
      </c>
      <c r="AE10" t="s">
        <v>193</v>
      </c>
    </row>
    <row r="11" spans="1:49" ht="15.75" thickBot="1" x14ac:dyDescent="0.3">
      <c r="D11" s="27" t="s">
        <v>53</v>
      </c>
      <c r="E11" s="16" t="s">
        <v>13</v>
      </c>
      <c r="I11" t="s">
        <v>2</v>
      </c>
      <c r="K11" s="7"/>
      <c r="N11" t="s">
        <v>113</v>
      </c>
      <c r="O11" t="s">
        <v>36</v>
      </c>
    </row>
    <row r="12" spans="1:49" x14ac:dyDescent="0.25">
      <c r="D12" s="13" t="s">
        <v>14</v>
      </c>
      <c r="E12" s="15" t="s">
        <v>9</v>
      </c>
      <c r="H12" t="s">
        <v>214</v>
      </c>
      <c r="I12" t="s">
        <v>2</v>
      </c>
      <c r="K12" s="7"/>
      <c r="N12" t="s">
        <v>122</v>
      </c>
      <c r="O12" t="s">
        <v>41</v>
      </c>
    </row>
    <row r="13" spans="1:49" x14ac:dyDescent="0.25">
      <c r="D13" s="2" t="s">
        <v>181</v>
      </c>
      <c r="E13" s="3" t="s">
        <v>13</v>
      </c>
      <c r="H13" t="s">
        <v>214</v>
      </c>
      <c r="I13" t="s">
        <v>2</v>
      </c>
      <c r="K13" s="7"/>
      <c r="N13" t="s">
        <v>121</v>
      </c>
      <c r="O13" t="s">
        <v>42</v>
      </c>
    </row>
    <row r="14" spans="1:49" x14ac:dyDescent="0.25">
      <c r="D14" s="2" t="s">
        <v>15</v>
      </c>
      <c r="E14" s="3" t="s">
        <v>9</v>
      </c>
      <c r="F14">
        <v>20</v>
      </c>
      <c r="G14" t="s">
        <v>220</v>
      </c>
      <c r="H14" t="s">
        <v>215</v>
      </c>
      <c r="I14" t="s">
        <v>2</v>
      </c>
      <c r="K14" s="7"/>
      <c r="N14" t="s">
        <v>126</v>
      </c>
      <c r="O14" t="s">
        <v>43</v>
      </c>
    </row>
    <row r="15" spans="1:49" ht="15.75" thickBot="1" x14ac:dyDescent="0.3">
      <c r="D15" s="27" t="s">
        <v>16</v>
      </c>
      <c r="E15" s="16" t="s">
        <v>10</v>
      </c>
      <c r="F15" s="12">
        <v>500000</v>
      </c>
      <c r="G15" t="s">
        <v>253</v>
      </c>
      <c r="H15" t="s">
        <v>214</v>
      </c>
      <c r="I15" t="s">
        <v>2</v>
      </c>
      <c r="K15" s="7"/>
      <c r="N15" t="s">
        <v>142</v>
      </c>
      <c r="O15" t="s">
        <v>107</v>
      </c>
    </row>
    <row r="16" spans="1:49" x14ac:dyDescent="0.25">
      <c r="D16" s="13" t="s">
        <v>54</v>
      </c>
      <c r="E16" s="15" t="s">
        <v>9</v>
      </c>
      <c r="H16" t="s">
        <v>216</v>
      </c>
      <c r="I16" t="s">
        <v>2</v>
      </c>
      <c r="K16" s="7"/>
      <c r="N16" t="s">
        <v>143</v>
      </c>
      <c r="O16" t="s">
        <v>108</v>
      </c>
    </row>
    <row r="17" spans="4:15" x14ac:dyDescent="0.25">
      <c r="D17" s="20" t="s">
        <v>251</v>
      </c>
      <c r="E17" s="3" t="s">
        <v>11</v>
      </c>
      <c r="F17">
        <v>4</v>
      </c>
      <c r="G17" t="s">
        <v>203</v>
      </c>
      <c r="H17" t="s">
        <v>216</v>
      </c>
      <c r="I17" t="s">
        <v>2</v>
      </c>
      <c r="K17" s="7"/>
      <c r="N17" t="s">
        <v>149</v>
      </c>
      <c r="O17" t="s">
        <v>109</v>
      </c>
    </row>
    <row r="18" spans="4:15" x14ac:dyDescent="0.25">
      <c r="D18" s="2" t="s">
        <v>252</v>
      </c>
      <c r="E18" s="3" t="s">
        <v>11</v>
      </c>
      <c r="F18">
        <v>20</v>
      </c>
      <c r="G18" t="s">
        <v>203</v>
      </c>
      <c r="H18" t="s">
        <v>216</v>
      </c>
      <c r="I18" t="s">
        <v>2</v>
      </c>
      <c r="K18" s="7"/>
      <c r="N18" t="s">
        <v>150</v>
      </c>
      <c r="O18" t="s">
        <v>110</v>
      </c>
    </row>
    <row r="19" spans="4:15" ht="15.75" thickBot="1" x14ac:dyDescent="0.3">
      <c r="D19" s="27" t="s">
        <v>55</v>
      </c>
      <c r="E19" s="16" t="s">
        <v>10</v>
      </c>
      <c r="H19" t="s">
        <v>216</v>
      </c>
      <c r="I19" t="s">
        <v>2</v>
      </c>
      <c r="K19" s="7"/>
      <c r="N19" t="s">
        <v>151</v>
      </c>
      <c r="O19" t="s">
        <v>111</v>
      </c>
    </row>
    <row r="20" spans="4:15" ht="15.75" thickBot="1" x14ac:dyDescent="0.3">
      <c r="D20" s="17" t="s">
        <v>17</v>
      </c>
      <c r="E20" s="18" t="s">
        <v>10</v>
      </c>
      <c r="F20">
        <v>30</v>
      </c>
      <c r="G20" t="s">
        <v>256</v>
      </c>
      <c r="H20" t="s">
        <v>217</v>
      </c>
      <c r="I20" t="s">
        <v>2</v>
      </c>
      <c r="K20" s="7"/>
      <c r="N20" t="s">
        <v>156</v>
      </c>
      <c r="O20" t="s">
        <v>114</v>
      </c>
    </row>
    <row r="21" spans="4:15" x14ac:dyDescent="0.25">
      <c r="D21" s="19" t="s">
        <v>257</v>
      </c>
      <c r="E21" s="15" t="s">
        <v>9</v>
      </c>
      <c r="F21">
        <v>500</v>
      </c>
      <c r="G21" t="s">
        <v>203</v>
      </c>
      <c r="H21" t="s">
        <v>212</v>
      </c>
      <c r="I21" t="s">
        <v>2</v>
      </c>
      <c r="K21" s="7"/>
      <c r="N21" t="s">
        <v>157</v>
      </c>
      <c r="O21" t="s">
        <v>115</v>
      </c>
    </row>
    <row r="22" spans="4:15" x14ac:dyDescent="0.25">
      <c r="D22" s="13" t="s">
        <v>258</v>
      </c>
      <c r="E22" s="4" t="s">
        <v>9</v>
      </c>
      <c r="F22">
        <v>50</v>
      </c>
      <c r="G22" t="s">
        <v>203</v>
      </c>
      <c r="H22" t="s">
        <v>212</v>
      </c>
      <c r="I22" t="s">
        <v>2</v>
      </c>
      <c r="K22" s="7"/>
      <c r="N22" t="s">
        <v>165</v>
      </c>
      <c r="O22" t="s">
        <v>116</v>
      </c>
    </row>
    <row r="23" spans="4:15" ht="15.75" thickBot="1" x14ac:dyDescent="0.3">
      <c r="D23" s="14" t="s">
        <v>56</v>
      </c>
      <c r="E23" s="16" t="s">
        <v>9</v>
      </c>
      <c r="F23">
        <v>500</v>
      </c>
      <c r="G23" t="s">
        <v>203</v>
      </c>
      <c r="H23" t="s">
        <v>212</v>
      </c>
      <c r="I23" t="s">
        <v>2</v>
      </c>
      <c r="K23" s="7"/>
      <c r="N23" t="s">
        <v>173</v>
      </c>
      <c r="O23" t="s">
        <v>117</v>
      </c>
    </row>
    <row r="24" spans="4:15" x14ac:dyDescent="0.25">
      <c r="D24" s="13" t="s">
        <v>57</v>
      </c>
      <c r="E24" s="15" t="s">
        <v>10</v>
      </c>
      <c r="I24" t="s">
        <v>2</v>
      </c>
      <c r="K24" s="7"/>
      <c r="O24" t="s">
        <v>118</v>
      </c>
    </row>
    <row r="25" spans="4:15" ht="15.75" thickBot="1" x14ac:dyDescent="0.3">
      <c r="D25" s="27" t="s">
        <v>58</v>
      </c>
      <c r="E25" s="16" t="s">
        <v>10</v>
      </c>
      <c r="I25" t="s">
        <v>2</v>
      </c>
      <c r="K25" s="7"/>
      <c r="O25" t="s">
        <v>119</v>
      </c>
    </row>
    <row r="26" spans="4:15" ht="15.75" thickBot="1" x14ac:dyDescent="0.3">
      <c r="D26" s="17" t="s">
        <v>59</v>
      </c>
      <c r="E26" s="18" t="s">
        <v>10</v>
      </c>
      <c r="F26">
        <v>20</v>
      </c>
      <c r="G26" t="s">
        <v>203</v>
      </c>
      <c r="H26" t="s">
        <v>218</v>
      </c>
      <c r="I26" t="s">
        <v>2</v>
      </c>
      <c r="K26" s="7"/>
      <c r="O26" t="s">
        <v>120</v>
      </c>
    </row>
    <row r="27" spans="4:15" ht="15.75" thickBot="1" x14ac:dyDescent="0.3">
      <c r="D27" s="17" t="s">
        <v>60</v>
      </c>
      <c r="E27" s="18" t="s">
        <v>10</v>
      </c>
      <c r="F27">
        <v>20</v>
      </c>
      <c r="G27" t="s">
        <v>203</v>
      </c>
      <c r="H27" t="s">
        <v>218</v>
      </c>
      <c r="I27" t="s">
        <v>2</v>
      </c>
      <c r="K27" s="7"/>
      <c r="O27" t="s">
        <v>123</v>
      </c>
    </row>
    <row r="28" spans="4:15" ht="15.75" thickBot="1" x14ac:dyDescent="0.3">
      <c r="D28" s="17" t="s">
        <v>61</v>
      </c>
      <c r="E28" s="18" t="s">
        <v>10</v>
      </c>
      <c r="F28">
        <v>75</v>
      </c>
      <c r="G28" t="s">
        <v>203</v>
      </c>
      <c r="H28" t="s">
        <v>219</v>
      </c>
      <c r="I28" t="s">
        <v>2</v>
      </c>
      <c r="K28" s="7"/>
      <c r="O28" t="s">
        <v>124</v>
      </c>
    </row>
    <row r="29" spans="4:15" x14ac:dyDescent="0.25">
      <c r="D29" s="13" t="s">
        <v>279</v>
      </c>
      <c r="E29" s="15" t="s">
        <v>11</v>
      </c>
      <c r="H29" t="s">
        <v>228</v>
      </c>
      <c r="I29" t="s">
        <v>2</v>
      </c>
      <c r="K29" s="7"/>
      <c r="O29" t="s">
        <v>125</v>
      </c>
    </row>
    <row r="30" spans="4:15" x14ac:dyDescent="0.25">
      <c r="D30" s="2" t="s">
        <v>280</v>
      </c>
      <c r="E30" s="3" t="s">
        <v>11</v>
      </c>
      <c r="H30" t="s">
        <v>228</v>
      </c>
      <c r="I30" t="s">
        <v>2</v>
      </c>
      <c r="K30" s="7"/>
      <c r="O30" t="s">
        <v>127</v>
      </c>
    </row>
    <row r="31" spans="4:15" x14ac:dyDescent="0.25">
      <c r="D31" s="2" t="s">
        <v>281</v>
      </c>
      <c r="E31" s="3" t="s">
        <v>11</v>
      </c>
      <c r="H31" t="s">
        <v>228</v>
      </c>
      <c r="I31" t="s">
        <v>2</v>
      </c>
      <c r="K31" s="7"/>
      <c r="O31" t="s">
        <v>128</v>
      </c>
    </row>
    <row r="32" spans="4:15" x14ac:dyDescent="0.25">
      <c r="D32" s="2" t="s">
        <v>282</v>
      </c>
      <c r="E32" s="3" t="s">
        <v>9</v>
      </c>
      <c r="H32" t="s">
        <v>228</v>
      </c>
      <c r="I32" t="s">
        <v>2</v>
      </c>
      <c r="K32" s="7"/>
      <c r="O32" t="s">
        <v>129</v>
      </c>
    </row>
    <row r="33" spans="4:15" x14ac:dyDescent="0.25">
      <c r="D33" s="2" t="s">
        <v>283</v>
      </c>
      <c r="E33" s="3" t="s">
        <v>11</v>
      </c>
      <c r="H33" t="s">
        <v>228</v>
      </c>
      <c r="I33" t="s">
        <v>2</v>
      </c>
      <c r="K33" s="7"/>
      <c r="O33" t="s">
        <v>130</v>
      </c>
    </row>
    <row r="34" spans="4:15" x14ac:dyDescent="0.25">
      <c r="D34" s="2" t="s">
        <v>284</v>
      </c>
      <c r="E34" s="3" t="s">
        <v>9</v>
      </c>
      <c r="H34" t="s">
        <v>228</v>
      </c>
      <c r="I34" t="s">
        <v>2</v>
      </c>
      <c r="K34" s="7"/>
      <c r="O34" t="s">
        <v>131</v>
      </c>
    </row>
    <row r="35" spans="4:15" x14ac:dyDescent="0.25">
      <c r="D35" s="2" t="s">
        <v>285</v>
      </c>
      <c r="E35" s="3" t="s">
        <v>11</v>
      </c>
      <c r="H35" t="s">
        <v>228</v>
      </c>
      <c r="I35" t="s">
        <v>2</v>
      </c>
      <c r="K35" s="7"/>
      <c r="O35" t="s">
        <v>132</v>
      </c>
    </row>
    <row r="36" spans="4:15" x14ac:dyDescent="0.25">
      <c r="D36" s="2" t="s">
        <v>286</v>
      </c>
      <c r="E36" s="3" t="s">
        <v>9</v>
      </c>
      <c r="H36" t="s">
        <v>229</v>
      </c>
      <c r="I36" t="s">
        <v>2</v>
      </c>
      <c r="K36" s="7"/>
      <c r="O36" t="s">
        <v>133</v>
      </c>
    </row>
    <row r="37" spans="4:15" x14ac:dyDescent="0.25">
      <c r="D37" s="2" t="s">
        <v>287</v>
      </c>
      <c r="E37" s="3" t="s">
        <v>11</v>
      </c>
      <c r="H37" t="s">
        <v>229</v>
      </c>
      <c r="I37" t="s">
        <v>2</v>
      </c>
      <c r="K37" s="7"/>
      <c r="O37" t="s">
        <v>134</v>
      </c>
    </row>
    <row r="38" spans="4:15" x14ac:dyDescent="0.25">
      <c r="D38" s="2" t="s">
        <v>288</v>
      </c>
      <c r="E38" s="3" t="s">
        <v>9</v>
      </c>
      <c r="H38" t="s">
        <v>229</v>
      </c>
      <c r="I38" t="s">
        <v>2</v>
      </c>
      <c r="K38" s="7"/>
      <c r="O38" t="s">
        <v>135</v>
      </c>
    </row>
    <row r="39" spans="4:15" ht="15.75" thickBot="1" x14ac:dyDescent="0.3">
      <c r="D39" s="14" t="s">
        <v>289</v>
      </c>
      <c r="E39" s="16" t="s">
        <v>9</v>
      </c>
      <c r="H39" t="s">
        <v>228</v>
      </c>
      <c r="I39" t="s">
        <v>2</v>
      </c>
      <c r="K39" s="7"/>
      <c r="O39" t="s">
        <v>136</v>
      </c>
    </row>
    <row r="40" spans="4:15" x14ac:dyDescent="0.25">
      <c r="D40" s="13" t="s">
        <v>62</v>
      </c>
      <c r="E40" s="15" t="s">
        <v>9</v>
      </c>
      <c r="H40" t="s">
        <v>224</v>
      </c>
      <c r="I40" t="s">
        <v>2</v>
      </c>
      <c r="K40" s="7"/>
      <c r="O40" t="s">
        <v>137</v>
      </c>
    </row>
    <row r="41" spans="4:15" x14ac:dyDescent="0.25">
      <c r="D41" s="2" t="s">
        <v>63</v>
      </c>
      <c r="E41" s="3" t="s">
        <v>9</v>
      </c>
      <c r="H41" t="s">
        <v>224</v>
      </c>
      <c r="I41" t="s">
        <v>2</v>
      </c>
      <c r="K41" s="7"/>
      <c r="O41" t="s">
        <v>138</v>
      </c>
    </row>
    <row r="42" spans="4:15" x14ac:dyDescent="0.25">
      <c r="D42" s="2" t="s">
        <v>64</v>
      </c>
      <c r="E42" s="3" t="s">
        <v>9</v>
      </c>
      <c r="H42" t="s">
        <v>224</v>
      </c>
      <c r="I42" t="s">
        <v>2</v>
      </c>
      <c r="K42" s="7"/>
      <c r="O42" t="s">
        <v>139</v>
      </c>
    </row>
    <row r="43" spans="4:15" x14ac:dyDescent="0.25">
      <c r="D43" s="2" t="s">
        <v>65</v>
      </c>
      <c r="E43" s="3" t="s">
        <v>9</v>
      </c>
      <c r="H43" t="s">
        <v>224</v>
      </c>
      <c r="I43" t="s">
        <v>2</v>
      </c>
      <c r="K43" s="7"/>
      <c r="O43" t="s">
        <v>140</v>
      </c>
    </row>
    <row r="44" spans="4:15" x14ac:dyDescent="0.25">
      <c r="D44" s="2" t="s">
        <v>66</v>
      </c>
      <c r="E44" s="3" t="s">
        <v>9</v>
      </c>
      <c r="H44" t="s">
        <v>224</v>
      </c>
      <c r="I44" t="s">
        <v>2</v>
      </c>
      <c r="K44" s="7"/>
      <c r="O44" t="s">
        <v>141</v>
      </c>
    </row>
    <row r="45" spans="4:15" x14ac:dyDescent="0.25">
      <c r="D45" s="24" t="s">
        <v>67</v>
      </c>
      <c r="E45" s="3" t="s">
        <v>9</v>
      </c>
      <c r="H45" t="s">
        <v>224</v>
      </c>
      <c r="I45" t="s">
        <v>2</v>
      </c>
      <c r="K45" s="7"/>
      <c r="O45" t="s">
        <v>144</v>
      </c>
    </row>
    <row r="46" spans="4:15" x14ac:dyDescent="0.25">
      <c r="D46" s="24" t="s">
        <v>68</v>
      </c>
      <c r="E46" s="3" t="s">
        <v>10</v>
      </c>
      <c r="H46" t="s">
        <v>224</v>
      </c>
      <c r="I46" t="s">
        <v>2</v>
      </c>
      <c r="K46" s="7"/>
      <c r="O46" t="s">
        <v>145</v>
      </c>
    </row>
    <row r="47" spans="4:15" x14ac:dyDescent="0.25">
      <c r="D47" s="24" t="s">
        <v>69</v>
      </c>
      <c r="E47" s="3" t="s">
        <v>10</v>
      </c>
      <c r="H47" t="s">
        <v>224</v>
      </c>
      <c r="I47" t="s">
        <v>2</v>
      </c>
      <c r="K47" s="7"/>
      <c r="O47" t="s">
        <v>146</v>
      </c>
    </row>
    <row r="48" spans="4:15" x14ac:dyDescent="0.25">
      <c r="D48" s="24" t="s">
        <v>70</v>
      </c>
      <c r="E48" s="3" t="s">
        <v>10</v>
      </c>
      <c r="H48" t="s">
        <v>224</v>
      </c>
      <c r="I48" t="s">
        <v>2</v>
      </c>
      <c r="K48" s="7"/>
      <c r="O48" t="s">
        <v>147</v>
      </c>
    </row>
    <row r="49" spans="4:15" x14ac:dyDescent="0.25">
      <c r="D49" s="24" t="s">
        <v>71</v>
      </c>
      <c r="E49" s="3" t="s">
        <v>10</v>
      </c>
      <c r="H49" t="s">
        <v>224</v>
      </c>
      <c r="I49" t="s">
        <v>2</v>
      </c>
      <c r="K49" s="7"/>
      <c r="O49" t="s">
        <v>148</v>
      </c>
    </row>
    <row r="50" spans="4:15" ht="15.75" thickBot="1" x14ac:dyDescent="0.3">
      <c r="D50" s="27" t="s">
        <v>72</v>
      </c>
      <c r="E50" s="16" t="s">
        <v>10</v>
      </c>
      <c r="H50" t="s">
        <v>224</v>
      </c>
      <c r="I50" t="s">
        <v>2</v>
      </c>
      <c r="K50" s="7"/>
      <c r="O50" t="s">
        <v>152</v>
      </c>
    </row>
    <row r="51" spans="4:15" x14ac:dyDescent="0.25">
      <c r="D51" s="13" t="s">
        <v>259</v>
      </c>
      <c r="E51" s="4" t="s">
        <v>9</v>
      </c>
      <c r="H51" t="s">
        <v>225</v>
      </c>
      <c r="I51" t="s">
        <v>2</v>
      </c>
      <c r="K51" s="7"/>
      <c r="O51" t="s">
        <v>153</v>
      </c>
    </row>
    <row r="52" spans="4:15" x14ac:dyDescent="0.25">
      <c r="D52" s="13" t="s">
        <v>290</v>
      </c>
      <c r="E52" s="15" t="s">
        <v>9</v>
      </c>
      <c r="H52" t="s">
        <v>223</v>
      </c>
      <c r="I52" t="s">
        <v>2</v>
      </c>
      <c r="K52" s="7"/>
      <c r="O52" t="s">
        <v>154</v>
      </c>
    </row>
    <row r="53" spans="4:15" x14ac:dyDescent="0.25">
      <c r="D53" s="13" t="s">
        <v>291</v>
      </c>
      <c r="E53" s="15" t="s">
        <v>9</v>
      </c>
      <c r="H53" t="s">
        <v>223</v>
      </c>
      <c r="I53" t="s">
        <v>2</v>
      </c>
      <c r="K53" s="7"/>
      <c r="O53" t="s">
        <v>155</v>
      </c>
    </row>
    <row r="54" spans="4:15" ht="15.75" thickBot="1" x14ac:dyDescent="0.3">
      <c r="D54" s="13" t="s">
        <v>292</v>
      </c>
      <c r="E54" s="15" t="s">
        <v>9</v>
      </c>
      <c r="I54" t="s">
        <v>2</v>
      </c>
      <c r="K54" s="7"/>
      <c r="O54" t="s">
        <v>158</v>
      </c>
    </row>
    <row r="55" spans="4:15" ht="15.75" thickBot="1" x14ac:dyDescent="0.3">
      <c r="D55" s="28" t="s">
        <v>73</v>
      </c>
      <c r="E55" s="18" t="s">
        <v>10</v>
      </c>
      <c r="I55" t="s">
        <v>2</v>
      </c>
      <c r="K55" s="7"/>
      <c r="O55" t="s">
        <v>159</v>
      </c>
    </row>
    <row r="56" spans="4:15" x14ac:dyDescent="0.25">
      <c r="D56" s="13" t="s">
        <v>293</v>
      </c>
      <c r="E56" s="15" t="s">
        <v>13</v>
      </c>
      <c r="F56">
        <v>10</v>
      </c>
      <c r="G56" t="s">
        <v>203</v>
      </c>
      <c r="H56" t="s">
        <v>204</v>
      </c>
      <c r="I56" t="s">
        <v>2</v>
      </c>
      <c r="K56" s="7"/>
      <c r="O56" t="s">
        <v>160</v>
      </c>
    </row>
    <row r="57" spans="4:15" x14ac:dyDescent="0.25">
      <c r="D57" s="2" t="s">
        <v>74</v>
      </c>
      <c r="E57" s="3" t="s">
        <v>13</v>
      </c>
      <c r="F57">
        <v>3</v>
      </c>
      <c r="G57" t="s">
        <v>220</v>
      </c>
      <c r="H57" t="s">
        <v>204</v>
      </c>
      <c r="I57" t="s">
        <v>2</v>
      </c>
      <c r="K57" s="7"/>
      <c r="O57" t="s">
        <v>162</v>
      </c>
    </row>
    <row r="58" spans="4:15" ht="15.75" thickBot="1" x14ac:dyDescent="0.3">
      <c r="D58" s="27" t="s">
        <v>75</v>
      </c>
      <c r="E58" s="16" t="s">
        <v>9</v>
      </c>
      <c r="H58" t="s">
        <v>204</v>
      </c>
      <c r="I58" t="s">
        <v>2</v>
      </c>
      <c r="K58" s="7"/>
      <c r="O58" t="s">
        <v>163</v>
      </c>
    </row>
    <row r="59" spans="4:15" x14ac:dyDescent="0.25">
      <c r="D59" s="13" t="s">
        <v>294</v>
      </c>
      <c r="E59" s="15" t="s">
        <v>9</v>
      </c>
      <c r="F59">
        <v>10</v>
      </c>
      <c r="G59" t="s">
        <v>203</v>
      </c>
      <c r="H59" t="s">
        <v>209</v>
      </c>
      <c r="I59" s="8" t="s">
        <v>1</v>
      </c>
      <c r="J59" s="10"/>
      <c r="K59" s="26"/>
      <c r="O59" t="s">
        <v>164</v>
      </c>
    </row>
    <row r="60" spans="4:15" x14ac:dyDescent="0.25">
      <c r="D60" s="13" t="s">
        <v>18</v>
      </c>
      <c r="E60" s="15" t="s">
        <v>11</v>
      </c>
      <c r="F60">
        <v>10</v>
      </c>
      <c r="G60" t="s">
        <v>203</v>
      </c>
      <c r="H60" t="s">
        <v>232</v>
      </c>
      <c r="I60" t="s">
        <v>1</v>
      </c>
      <c r="K60" s="7"/>
      <c r="O60" t="s">
        <v>161</v>
      </c>
    </row>
    <row r="61" spans="4:15" x14ac:dyDescent="0.25">
      <c r="D61" s="19" t="s">
        <v>260</v>
      </c>
      <c r="E61" s="15" t="s">
        <v>11</v>
      </c>
      <c r="F61">
        <v>100</v>
      </c>
      <c r="G61" t="s">
        <v>203</v>
      </c>
      <c r="H61" t="s">
        <v>232</v>
      </c>
      <c r="I61" t="s">
        <v>1</v>
      </c>
      <c r="K61" s="7"/>
      <c r="O61" t="s">
        <v>166</v>
      </c>
    </row>
    <row r="62" spans="4:15" x14ac:dyDescent="0.25">
      <c r="D62" s="2" t="s">
        <v>76</v>
      </c>
      <c r="E62" s="3" t="s">
        <v>11</v>
      </c>
      <c r="F62">
        <v>10</v>
      </c>
      <c r="G62" t="s">
        <v>203</v>
      </c>
      <c r="H62" t="s">
        <v>232</v>
      </c>
      <c r="I62" t="s">
        <v>1</v>
      </c>
      <c r="K62" s="7"/>
      <c r="O62" t="s">
        <v>167</v>
      </c>
    </row>
    <row r="63" spans="4:15" x14ac:dyDescent="0.25">
      <c r="D63" s="2" t="s">
        <v>77</v>
      </c>
      <c r="E63" s="3" t="s">
        <v>11</v>
      </c>
      <c r="F63">
        <v>10</v>
      </c>
      <c r="G63" t="s">
        <v>203</v>
      </c>
      <c r="H63" t="s">
        <v>232</v>
      </c>
      <c r="I63" t="s">
        <v>1</v>
      </c>
      <c r="K63" s="7"/>
      <c r="O63" t="s">
        <v>168</v>
      </c>
    </row>
    <row r="64" spans="4:15" x14ac:dyDescent="0.25">
      <c r="D64" s="2" t="s">
        <v>78</v>
      </c>
      <c r="E64" s="3" t="s">
        <v>11</v>
      </c>
      <c r="F64">
        <v>10</v>
      </c>
      <c r="G64" t="s">
        <v>203</v>
      </c>
      <c r="H64" t="s">
        <v>232</v>
      </c>
      <c r="I64" t="s">
        <v>1</v>
      </c>
      <c r="K64" s="7"/>
      <c r="O64" t="s">
        <v>171</v>
      </c>
    </row>
    <row r="65" spans="4:15" x14ac:dyDescent="0.25">
      <c r="D65" s="2" t="s">
        <v>79</v>
      </c>
      <c r="E65" s="3" t="s">
        <v>10</v>
      </c>
      <c r="F65">
        <v>10</v>
      </c>
      <c r="G65" t="s">
        <v>203</v>
      </c>
      <c r="H65" t="s">
        <v>232</v>
      </c>
      <c r="I65" t="s">
        <v>1</v>
      </c>
      <c r="K65" s="7"/>
      <c r="O65" t="s">
        <v>172</v>
      </c>
    </row>
    <row r="66" spans="4:15" x14ac:dyDescent="0.25">
      <c r="D66" s="2" t="s">
        <v>236</v>
      </c>
      <c r="E66" s="3" t="s">
        <v>10</v>
      </c>
      <c r="F66">
        <v>10</v>
      </c>
      <c r="G66" t="s">
        <v>203</v>
      </c>
      <c r="H66" t="s">
        <v>232</v>
      </c>
      <c r="I66" t="s">
        <v>1</v>
      </c>
      <c r="K66" s="7"/>
      <c r="O66" t="s">
        <v>169</v>
      </c>
    </row>
    <row r="67" spans="4:15" x14ac:dyDescent="0.25">
      <c r="D67" s="2" t="s">
        <v>235</v>
      </c>
      <c r="E67" s="3" t="s">
        <v>10</v>
      </c>
      <c r="F67">
        <v>10</v>
      </c>
      <c r="G67" t="s">
        <v>203</v>
      </c>
      <c r="H67" t="s">
        <v>232</v>
      </c>
      <c r="I67" t="s">
        <v>2</v>
      </c>
      <c r="K67" s="7"/>
      <c r="O67" t="s">
        <v>170</v>
      </c>
    </row>
    <row r="68" spans="4:15" ht="15.75" customHeight="1" x14ac:dyDescent="0.25">
      <c r="D68" s="2" t="s">
        <v>234</v>
      </c>
      <c r="E68" s="3" t="s">
        <v>10</v>
      </c>
      <c r="F68">
        <v>10</v>
      </c>
      <c r="G68" t="s">
        <v>203</v>
      </c>
      <c r="H68" t="s">
        <v>232</v>
      </c>
      <c r="I68" t="s">
        <v>1</v>
      </c>
      <c r="K68" s="7"/>
      <c r="O68" t="s">
        <v>174</v>
      </c>
    </row>
    <row r="69" spans="4:15" x14ac:dyDescent="0.25">
      <c r="D69" s="2" t="s">
        <v>233</v>
      </c>
      <c r="E69" s="3" t="s">
        <v>10</v>
      </c>
      <c r="F69">
        <v>10</v>
      </c>
      <c r="G69" t="s">
        <v>203</v>
      </c>
      <c r="H69" t="s">
        <v>232</v>
      </c>
      <c r="I69" t="s">
        <v>2</v>
      </c>
      <c r="K69" s="7"/>
      <c r="O69" t="s">
        <v>175</v>
      </c>
    </row>
    <row r="70" spans="4:15" x14ac:dyDescent="0.25">
      <c r="D70" s="2" t="s">
        <v>80</v>
      </c>
      <c r="E70" s="3" t="s">
        <v>10</v>
      </c>
      <c r="F70">
        <v>10</v>
      </c>
      <c r="G70" t="s">
        <v>203</v>
      </c>
      <c r="H70" t="s">
        <v>232</v>
      </c>
      <c r="I70" t="s">
        <v>1</v>
      </c>
      <c r="K70" s="7"/>
      <c r="O70" t="s">
        <v>176</v>
      </c>
    </row>
    <row r="71" spans="4:15" x14ac:dyDescent="0.25">
      <c r="D71" s="2" t="s">
        <v>237</v>
      </c>
      <c r="E71" s="3" t="s">
        <v>10</v>
      </c>
      <c r="F71">
        <v>10</v>
      </c>
      <c r="G71" t="s">
        <v>203</v>
      </c>
      <c r="H71" t="s">
        <v>232</v>
      </c>
      <c r="I71" t="s">
        <v>1</v>
      </c>
      <c r="K71" s="7"/>
      <c r="O71" t="s">
        <v>177</v>
      </c>
    </row>
    <row r="72" spans="4:15" x14ac:dyDescent="0.25">
      <c r="D72" s="2" t="s">
        <v>238</v>
      </c>
      <c r="E72" s="3" t="s">
        <v>10</v>
      </c>
      <c r="F72">
        <v>10</v>
      </c>
      <c r="G72" t="s">
        <v>203</v>
      </c>
      <c r="H72" t="s">
        <v>232</v>
      </c>
      <c r="I72" t="s">
        <v>2</v>
      </c>
      <c r="K72" s="7"/>
      <c r="O72" t="s">
        <v>178</v>
      </c>
    </row>
    <row r="73" spans="4:15" x14ac:dyDescent="0.25">
      <c r="D73" s="2" t="s">
        <v>81</v>
      </c>
      <c r="E73" s="3" t="s">
        <v>10</v>
      </c>
      <c r="F73">
        <v>10</v>
      </c>
      <c r="G73" t="s">
        <v>203</v>
      </c>
      <c r="H73" t="s">
        <v>232</v>
      </c>
      <c r="I73" t="s">
        <v>1</v>
      </c>
      <c r="K73" s="7"/>
      <c r="O73" t="s">
        <v>179</v>
      </c>
    </row>
    <row r="74" spans="4:15" x14ac:dyDescent="0.25">
      <c r="D74" s="2" t="s">
        <v>239</v>
      </c>
      <c r="E74" s="3" t="s">
        <v>9</v>
      </c>
      <c r="F74">
        <v>10</v>
      </c>
      <c r="G74" t="s">
        <v>203</v>
      </c>
      <c r="H74" t="s">
        <v>232</v>
      </c>
      <c r="I74" t="s">
        <v>1</v>
      </c>
      <c r="K74" s="7"/>
      <c r="O74" t="s">
        <v>180</v>
      </c>
    </row>
    <row r="75" spans="4:15" ht="15.75" thickBot="1" x14ac:dyDescent="0.3">
      <c r="D75" s="14" t="s">
        <v>240</v>
      </c>
      <c r="E75" s="16" t="s">
        <v>9</v>
      </c>
      <c r="F75">
        <v>10</v>
      </c>
      <c r="G75" t="s">
        <v>203</v>
      </c>
      <c r="H75" t="s">
        <v>232</v>
      </c>
      <c r="I75" t="s">
        <v>2</v>
      </c>
      <c r="K75" s="7"/>
    </row>
    <row r="76" spans="4:15" x14ac:dyDescent="0.25">
      <c r="D76" s="13" t="s">
        <v>83</v>
      </c>
      <c r="E76" s="15" t="s">
        <v>10</v>
      </c>
      <c r="F76">
        <v>50</v>
      </c>
      <c r="G76" t="s">
        <v>203</v>
      </c>
      <c r="H76" t="s">
        <v>232</v>
      </c>
      <c r="I76" s="8" t="s">
        <v>1</v>
      </c>
      <c r="J76" s="10"/>
      <c r="K76" s="26"/>
    </row>
    <row r="77" spans="4:15" x14ac:dyDescent="0.25">
      <c r="D77" s="19" t="s">
        <v>261</v>
      </c>
      <c r="E77" s="15" t="s">
        <v>10</v>
      </c>
      <c r="F77">
        <v>100</v>
      </c>
      <c r="G77" t="s">
        <v>203</v>
      </c>
      <c r="H77" t="s">
        <v>232</v>
      </c>
      <c r="I77" s="8" t="s">
        <v>2</v>
      </c>
      <c r="J77" s="10"/>
      <c r="K77" s="26"/>
    </row>
    <row r="78" spans="4:15" x14ac:dyDescent="0.25">
      <c r="D78" s="2" t="s">
        <v>84</v>
      </c>
      <c r="E78" s="3" t="s">
        <v>10</v>
      </c>
      <c r="F78">
        <v>50</v>
      </c>
      <c r="G78" t="s">
        <v>203</v>
      </c>
      <c r="H78" t="s">
        <v>232</v>
      </c>
      <c r="I78" s="8" t="s">
        <v>1</v>
      </c>
      <c r="J78" s="10"/>
      <c r="K78" s="26"/>
    </row>
    <row r="79" spans="4:15" x14ac:dyDescent="0.25">
      <c r="D79" s="2" t="s">
        <v>82</v>
      </c>
      <c r="E79" s="3" t="s">
        <v>10</v>
      </c>
      <c r="F79">
        <v>50</v>
      </c>
      <c r="G79" t="s">
        <v>203</v>
      </c>
      <c r="H79" t="s">
        <v>232</v>
      </c>
      <c r="I79" s="8" t="s">
        <v>1</v>
      </c>
      <c r="J79" s="10"/>
      <c r="K79" s="26"/>
    </row>
    <row r="80" spans="4:15" x14ac:dyDescent="0.25">
      <c r="D80" s="2" t="s">
        <v>85</v>
      </c>
      <c r="E80" s="3" t="s">
        <v>10</v>
      </c>
      <c r="F80">
        <v>50</v>
      </c>
      <c r="G80" t="s">
        <v>203</v>
      </c>
      <c r="H80" t="s">
        <v>232</v>
      </c>
      <c r="I80" s="8" t="s">
        <v>1</v>
      </c>
      <c r="J80" s="10"/>
      <c r="K80" s="26"/>
    </row>
    <row r="81" spans="4:11" x14ac:dyDescent="0.25">
      <c r="D81" s="2" t="s">
        <v>86</v>
      </c>
      <c r="E81" s="3" t="s">
        <v>10</v>
      </c>
      <c r="F81">
        <v>50</v>
      </c>
      <c r="G81" t="s">
        <v>203</v>
      </c>
      <c r="H81" t="s">
        <v>232</v>
      </c>
      <c r="I81" s="8" t="s">
        <v>1</v>
      </c>
      <c r="J81" s="10"/>
      <c r="K81" s="26"/>
    </row>
    <row r="82" spans="4:11" x14ac:dyDescent="0.25">
      <c r="D82" s="2" t="s">
        <v>87</v>
      </c>
      <c r="E82" s="3" t="s">
        <v>10</v>
      </c>
      <c r="F82">
        <v>75</v>
      </c>
      <c r="G82" t="s">
        <v>203</v>
      </c>
      <c r="H82" t="s">
        <v>232</v>
      </c>
      <c r="I82" s="8" t="s">
        <v>1</v>
      </c>
      <c r="J82" s="10"/>
      <c r="K82" s="26"/>
    </row>
    <row r="83" spans="4:11" x14ac:dyDescent="0.25">
      <c r="D83" s="20" t="s">
        <v>262</v>
      </c>
      <c r="E83" s="3" t="s">
        <v>10</v>
      </c>
      <c r="F83">
        <v>100</v>
      </c>
      <c r="G83" t="s">
        <v>203</v>
      </c>
      <c r="H83" t="s">
        <v>232</v>
      </c>
      <c r="I83" s="8" t="s">
        <v>2</v>
      </c>
      <c r="J83" s="10"/>
      <c r="K83" s="26"/>
    </row>
    <row r="84" spans="4:11" x14ac:dyDescent="0.25">
      <c r="D84" s="2" t="s">
        <v>88</v>
      </c>
      <c r="E84" s="3" t="s">
        <v>10</v>
      </c>
      <c r="F84">
        <v>75</v>
      </c>
      <c r="G84" t="s">
        <v>203</v>
      </c>
      <c r="H84" t="s">
        <v>232</v>
      </c>
      <c r="I84" s="8" t="s">
        <v>1</v>
      </c>
      <c r="J84" s="10"/>
      <c r="K84" s="26"/>
    </row>
    <row r="85" spans="4:11" x14ac:dyDescent="0.25">
      <c r="D85" s="2" t="s">
        <v>19</v>
      </c>
      <c r="E85" s="3" t="s">
        <v>10</v>
      </c>
      <c r="F85">
        <v>75</v>
      </c>
      <c r="G85" t="s">
        <v>203</v>
      </c>
      <c r="H85" t="s">
        <v>232</v>
      </c>
      <c r="I85" s="8" t="s">
        <v>1</v>
      </c>
      <c r="J85" s="10"/>
      <c r="K85" s="26"/>
    </row>
    <row r="86" spans="4:11" ht="15.75" thickBot="1" x14ac:dyDescent="0.3">
      <c r="D86" s="14" t="s">
        <v>89</v>
      </c>
      <c r="E86" s="16" t="s">
        <v>10</v>
      </c>
      <c r="F86">
        <v>75</v>
      </c>
      <c r="G86" t="s">
        <v>203</v>
      </c>
      <c r="H86" t="s">
        <v>232</v>
      </c>
      <c r="I86" s="8" t="s">
        <v>1</v>
      </c>
      <c r="J86" s="10"/>
      <c r="K86" s="26"/>
    </row>
    <row r="87" spans="4:11" ht="15.75" thickBot="1" x14ac:dyDescent="0.3">
      <c r="D87" s="17" t="s">
        <v>90</v>
      </c>
      <c r="E87" s="18" t="s">
        <v>11</v>
      </c>
      <c r="I87" s="8" t="s">
        <v>2</v>
      </c>
      <c r="J87" s="10"/>
      <c r="K87" s="26"/>
    </row>
    <row r="88" spans="4:11" x14ac:dyDescent="0.25">
      <c r="D88" s="13" t="s">
        <v>91</v>
      </c>
      <c r="E88" s="15" t="s">
        <v>11</v>
      </c>
      <c r="F88">
        <v>50</v>
      </c>
      <c r="G88" t="s">
        <v>263</v>
      </c>
      <c r="H88" t="s">
        <v>232</v>
      </c>
      <c r="I88" s="8" t="s">
        <v>1</v>
      </c>
      <c r="J88" s="10"/>
      <c r="K88" s="26"/>
    </row>
    <row r="89" spans="4:11" ht="15.75" thickBot="1" x14ac:dyDescent="0.3">
      <c r="D89" s="14" t="s">
        <v>93</v>
      </c>
      <c r="E89" s="16" t="s">
        <v>12</v>
      </c>
      <c r="F89">
        <v>50</v>
      </c>
      <c r="G89" t="s">
        <v>263</v>
      </c>
      <c r="H89" t="s">
        <v>232</v>
      </c>
      <c r="I89" s="8" t="s">
        <v>1</v>
      </c>
      <c r="J89" s="10"/>
      <c r="K89" s="26"/>
    </row>
    <row r="90" spans="4:11" ht="15.75" thickBot="1" x14ac:dyDescent="0.3">
      <c r="D90" s="17" t="s">
        <v>92</v>
      </c>
      <c r="E90" s="18" t="s">
        <v>10</v>
      </c>
      <c r="H90" t="s">
        <v>232</v>
      </c>
      <c r="I90" s="8" t="s">
        <v>2</v>
      </c>
      <c r="J90" s="10"/>
      <c r="K90" s="26"/>
    </row>
    <row r="91" spans="4:11" x14ac:dyDescent="0.25">
      <c r="D91" s="13" t="s">
        <v>295</v>
      </c>
      <c r="E91" s="15" t="s">
        <v>11</v>
      </c>
      <c r="H91" t="s">
        <v>221</v>
      </c>
      <c r="I91" s="9" t="s">
        <v>2</v>
      </c>
      <c r="J91" s="10"/>
      <c r="K91" s="26"/>
    </row>
    <row r="92" spans="4:11" ht="15.75" thickBot="1" x14ac:dyDescent="0.3">
      <c r="D92" s="14" t="s">
        <v>296</v>
      </c>
      <c r="E92" s="16" t="s">
        <v>10</v>
      </c>
      <c r="F92">
        <v>20</v>
      </c>
      <c r="G92" t="s">
        <v>203</v>
      </c>
      <c r="H92" t="s">
        <v>221</v>
      </c>
      <c r="I92" s="9" t="s">
        <v>2</v>
      </c>
      <c r="J92" s="10"/>
      <c r="K92" s="26"/>
    </row>
    <row r="93" spans="4:11" ht="15.75" thickBot="1" x14ac:dyDescent="0.3">
      <c r="D93" s="17" t="s">
        <v>94</v>
      </c>
      <c r="E93" s="18" t="s">
        <v>10</v>
      </c>
      <c r="H93" t="s">
        <v>216</v>
      </c>
      <c r="I93" s="9" t="s">
        <v>2</v>
      </c>
      <c r="J93" s="10"/>
      <c r="K93" s="26"/>
    </row>
    <row r="94" spans="4:11" x14ac:dyDescent="0.25">
      <c r="D94" s="29" t="s">
        <v>95</v>
      </c>
      <c r="E94" s="15" t="s">
        <v>10</v>
      </c>
      <c r="I94" s="9" t="s">
        <v>2</v>
      </c>
      <c r="J94" s="10"/>
      <c r="K94" s="26"/>
    </row>
    <row r="95" spans="4:11" ht="15.75" thickBot="1" x14ac:dyDescent="0.3">
      <c r="D95" s="27" t="s">
        <v>96</v>
      </c>
      <c r="E95" s="16" t="s">
        <v>10</v>
      </c>
      <c r="F95">
        <v>5</v>
      </c>
      <c r="G95" t="s">
        <v>253</v>
      </c>
      <c r="H95" t="s">
        <v>216</v>
      </c>
      <c r="I95" s="9" t="s">
        <v>2</v>
      </c>
      <c r="J95" s="10"/>
      <c r="K95" s="26"/>
    </row>
    <row r="96" spans="4:11" ht="15.75" thickBot="1" x14ac:dyDescent="0.3">
      <c r="D96" s="17" t="s">
        <v>97</v>
      </c>
      <c r="E96" s="18" t="s">
        <v>10</v>
      </c>
      <c r="F96">
        <v>10</v>
      </c>
      <c r="G96" t="s">
        <v>203</v>
      </c>
      <c r="H96" t="s">
        <v>250</v>
      </c>
      <c r="I96" s="9" t="s">
        <v>2</v>
      </c>
      <c r="J96" s="10"/>
      <c r="K96" s="26"/>
    </row>
    <row r="97" spans="4:11" x14ac:dyDescent="0.25">
      <c r="D97" s="13" t="s">
        <v>98</v>
      </c>
      <c r="E97" s="15" t="s">
        <v>11</v>
      </c>
      <c r="F97">
        <v>12</v>
      </c>
      <c r="G97" t="s">
        <v>203</v>
      </c>
      <c r="H97" t="s">
        <v>227</v>
      </c>
      <c r="I97" s="9" t="s">
        <v>2</v>
      </c>
      <c r="J97" s="10"/>
      <c r="K97" s="26"/>
    </row>
    <row r="98" spans="4:11" x14ac:dyDescent="0.25">
      <c r="D98" s="2" t="s">
        <v>99</v>
      </c>
      <c r="E98" s="3" t="s">
        <v>11</v>
      </c>
      <c r="F98">
        <v>50</v>
      </c>
      <c r="G98" t="s">
        <v>203</v>
      </c>
      <c r="H98" t="s">
        <v>226</v>
      </c>
      <c r="I98" s="9" t="s">
        <v>2</v>
      </c>
      <c r="J98" s="10"/>
      <c r="K98" s="26"/>
    </row>
    <row r="99" spans="4:11" x14ac:dyDescent="0.25">
      <c r="D99" s="24" t="s">
        <v>100</v>
      </c>
      <c r="E99" s="3" t="s">
        <v>9</v>
      </c>
      <c r="F99">
        <v>10</v>
      </c>
      <c r="G99" t="s">
        <v>203</v>
      </c>
      <c r="I99" s="9" t="s">
        <v>2</v>
      </c>
      <c r="J99" s="10"/>
      <c r="K99" s="26"/>
    </row>
    <row r="100" spans="4:11" x14ac:dyDescent="0.25">
      <c r="D100" s="2" t="s">
        <v>101</v>
      </c>
      <c r="E100" s="3" t="s">
        <v>11</v>
      </c>
      <c r="F100">
        <v>75</v>
      </c>
      <c r="G100" t="s">
        <v>203</v>
      </c>
      <c r="H100" t="s">
        <v>222</v>
      </c>
      <c r="I100" s="9" t="s">
        <v>2</v>
      </c>
      <c r="K100" s="7"/>
    </row>
    <row r="101" spans="4:11" x14ac:dyDescent="0.25">
      <c r="D101" s="2" t="s">
        <v>102</v>
      </c>
      <c r="E101" s="3" t="s">
        <v>11</v>
      </c>
      <c r="F101">
        <v>300</v>
      </c>
      <c r="G101" t="s">
        <v>203</v>
      </c>
      <c r="H101" t="s">
        <v>222</v>
      </c>
      <c r="I101" s="9" t="s">
        <v>2</v>
      </c>
      <c r="K101" s="7"/>
    </row>
    <row r="102" spans="4:11" x14ac:dyDescent="0.25">
      <c r="D102" s="2" t="s">
        <v>264</v>
      </c>
      <c r="E102" s="4" t="s">
        <v>11</v>
      </c>
      <c r="F102">
        <v>75</v>
      </c>
      <c r="G102" t="s">
        <v>203</v>
      </c>
      <c r="H102" t="s">
        <v>222</v>
      </c>
      <c r="I102" s="9" t="s">
        <v>2</v>
      </c>
      <c r="K102" s="7"/>
    </row>
    <row r="103" spans="4:11" x14ac:dyDescent="0.25">
      <c r="D103" s="2" t="s">
        <v>265</v>
      </c>
      <c r="E103" s="4" t="s">
        <v>11</v>
      </c>
      <c r="F103">
        <v>300</v>
      </c>
      <c r="G103" t="s">
        <v>203</v>
      </c>
      <c r="H103" t="s">
        <v>222</v>
      </c>
      <c r="I103" s="9" t="s">
        <v>2</v>
      </c>
      <c r="K103" s="7"/>
    </row>
    <row r="104" spans="4:11" ht="15.75" thickBot="1" x14ac:dyDescent="0.3">
      <c r="D104" s="14" t="s">
        <v>103</v>
      </c>
      <c r="E104" s="21" t="s">
        <v>11</v>
      </c>
      <c r="F104">
        <v>200</v>
      </c>
      <c r="G104" t="s">
        <v>203</v>
      </c>
      <c r="H104" t="s">
        <v>222</v>
      </c>
      <c r="I104" s="9" t="s">
        <v>2</v>
      </c>
      <c r="K104" s="7"/>
    </row>
    <row r="105" spans="4:11" ht="15.75" thickBot="1" x14ac:dyDescent="0.3">
      <c r="D105" s="17" t="s">
        <v>104</v>
      </c>
      <c r="E105" s="18" t="s">
        <v>13</v>
      </c>
      <c r="H105" t="s">
        <v>398</v>
      </c>
      <c r="I105" s="9" t="s">
        <v>2</v>
      </c>
      <c r="K105" s="7"/>
    </row>
    <row r="106" spans="4:11" ht="16.5" customHeight="1" x14ac:dyDescent="0.25">
      <c r="D106" s="22"/>
      <c r="K106" s="7"/>
    </row>
    <row r="107" spans="4:11" ht="16.5" customHeight="1" x14ac:dyDescent="0.25"/>
    <row r="108" spans="4:11" ht="16.5" customHeight="1" x14ac:dyDescent="0.25"/>
    <row r="109" spans="4:11" ht="17.25" customHeight="1" x14ac:dyDescent="0.25"/>
    <row r="112" spans="4:11" ht="15" customHeight="1" x14ac:dyDescent="0.25"/>
    <row r="115" ht="12.75" customHeight="1" x14ac:dyDescent="0.25"/>
    <row r="131" spans="3:3" x14ac:dyDescent="0.25">
      <c r="C131" t="s">
        <v>267</v>
      </c>
    </row>
    <row r="134" spans="3:3" ht="17.25" customHeight="1" x14ac:dyDescent="0.25"/>
    <row r="135" spans="3:3" ht="20.25" customHeight="1" x14ac:dyDescent="0.25"/>
  </sheetData>
  <sheetProtection algorithmName="SHA-512" hashValue="z6FzNh8JZRC1Ntc5GMb+g9RakHn3Es3m9iL4AbuHUp+kakO5JAxdewlFwbqJS2UCxZBUvo14/OLLJQtsz4p24w==" saltValue="L098ELSwRRDg3JBI/WpbsQ==" spinCount="100000" sheet="1" objects="1" scenarios="1"/>
  <hyperlinks>
    <hyperlink ref="H1" r:id="rId1" display="https://eippcb.jrc.ec.europa.eu/reference/" xr:uid="{B2267D76-BD9E-43E8-8D4C-99FA613C15DB}"/>
    <hyperlink ref="I1" r:id="rId2" display="https://www.legislation.gov.uk/uksi/2018/1227/made" xr:uid="{A2B1F8FC-45AA-4CA3-8D9A-F3C6196444A7}"/>
  </hyperlinks>
  <pageMargins left="0.7" right="0.7" top="0.75" bottom="0.75" header="0.3" footer="0.3"/>
  <pageSetup paperSize="9" orientation="portrait" verticalDpi="0" r:id="rId3"/>
  <drawing r:id="rId4"/>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NRW Excel Document" ma:contentTypeID="0x01010067EB80C5FE939D4A9B3D8BA62129B7F50200E9CFCCC36D8EA04592A023A1E2138FF7" ma:contentTypeVersion="64" ma:contentTypeDescription="" ma:contentTypeScope="" ma:versionID="367f994dcb4193d8f0b6ed4d94ba3134">
  <xsd:schema xmlns:xsd="http://www.w3.org/2001/XMLSchema" xmlns:xs="http://www.w3.org/2001/XMLSchema" xmlns:p="http://schemas.microsoft.com/office/2006/metadata/properties" xmlns:ns2="9be56660-2c31-41ef-bc00-23e72f632f2a" targetNamespace="http://schemas.microsoft.com/office/2006/metadata/properties" ma:root="true" ma:fieldsID="49da0bbf7d116c7367815fab54ec06ef"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MANA-1973704451-579</_dlc_DocId>
    <_dlc_DocIdUrl xmlns="9be56660-2c31-41ef-bc00-23e72f632f2a">
      <Url>https://cyfoethnaturiolcymru.sharepoint.com/teams/manbus/ManagingRegionsAndGroups/hbreksp/_layouts/15/DocIdRedir.aspx?ID=MANA-1973704451-579</Url>
      <Description>MANA-1973704451-579</Description>
    </_dlc_DocIdUrl>
  </documentManagement>
</p:properties>
</file>

<file path=customXml/item5.xml><?xml version="1.0" encoding="utf-8"?>
<?mso-contentType ?>
<SharedContentType xmlns="Microsoft.SharePoint.Taxonomy.ContentTypeSync" SourceId="78499d3b-94a8-4059-8763-489d4400b14a" ContentTypeId="0x01010067EB80C5FE939D4A9B3D8BA62129B7F502" PreviousValue="false" LastSyncTimeStamp="2015-02-19T08:45:00.1Z"/>
</file>

<file path=customXml/itemProps1.xml><?xml version="1.0" encoding="utf-8"?>
<ds:datastoreItem xmlns:ds="http://schemas.openxmlformats.org/officeDocument/2006/customXml" ds:itemID="{E25169E3-8FBC-41CE-8C76-79A6BB6A50D7}">
  <ds:schemaRefs>
    <ds:schemaRef ds:uri="http://schemas.microsoft.com/sharepoint/events"/>
  </ds:schemaRefs>
</ds:datastoreItem>
</file>

<file path=customXml/itemProps2.xml><?xml version="1.0" encoding="utf-8"?>
<ds:datastoreItem xmlns:ds="http://schemas.openxmlformats.org/officeDocument/2006/customXml" ds:itemID="{9AB72E21-8FB3-4DE1-BBB9-F43A8807DB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CBB9AE-4945-4476-93AD-E66755417E99}">
  <ds:schemaRefs>
    <ds:schemaRef ds:uri="http://schemas.microsoft.com/sharepoint/v3/contenttype/forms"/>
  </ds:schemaRefs>
</ds:datastoreItem>
</file>

<file path=customXml/itemProps4.xml><?xml version="1.0" encoding="utf-8"?>
<ds:datastoreItem xmlns:ds="http://schemas.openxmlformats.org/officeDocument/2006/customXml" ds:itemID="{130E6885-559B-43E8-B80E-93F388622BD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be56660-2c31-41ef-bc00-23e72f632f2a"/>
    <ds:schemaRef ds:uri="http://www.w3.org/XML/1998/namespace"/>
    <ds:schemaRef ds:uri="http://purl.org/dc/dcmitype/"/>
  </ds:schemaRefs>
</ds:datastoreItem>
</file>

<file path=customXml/itemProps5.xml><?xml version="1.0" encoding="utf-8"?>
<ds:datastoreItem xmlns:ds="http://schemas.openxmlformats.org/officeDocument/2006/customXml" ds:itemID="{1FA53B5C-8D8B-4675-853C-BA8499EEE1A3}">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Guidance variations</vt:lpstr>
      <vt:lpstr>Introduction</vt:lpstr>
      <vt:lpstr>Listed activity</vt:lpstr>
      <vt:lpstr>Other activities</vt:lpstr>
      <vt:lpstr> Variation details</vt:lpstr>
      <vt:lpstr>Picklists</vt:lpstr>
      <vt:lpstr>category</vt:lpstr>
      <vt:lpstr>DAA_waste_activity</vt:lpstr>
      <vt:lpstr>MCP</vt:lpstr>
      <vt:lpstr>MCP_and_SG</vt:lpstr>
      <vt:lpstr>No</vt:lpstr>
      <vt:lpstr>Operator</vt:lpstr>
      <vt:lpstr>Part_B</vt:lpstr>
      <vt:lpstr>PartA2</vt:lpstr>
      <vt:lpstr>PartB_MCP_and_or_SG</vt:lpstr>
      <vt:lpstr>SG</vt:lpstr>
      <vt:lpstr>Yes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Mark.Broom</dc:creator>
  <cp:lastModifiedBy>Wright, Thomas</cp:lastModifiedBy>
  <dcterms:created xsi:type="dcterms:W3CDTF">2022-08-19T07:52:48Z</dcterms:created>
  <dcterms:modified xsi:type="dcterms:W3CDTF">2024-06-28T09:13:53Z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0x01010067EB80C5FE939D4A9B3D8BA62129B7F50200E9CFCCC36D8EA04592A023A1E2138FF7</vt:lpwstr>
  </property>
  <property fmtid="{D5CDD505-2E9C-101B-9397-08002B2CF9AE}" pid="3" name="_dlc_DocIdItemGuid">
    <vt:lpwstr>214a05b4-7340-4c0d-aea3-8598c6f115b9</vt:lpwstr>
  </property>
</Properties>
</file>